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45" windowWidth="20115" windowHeight="7440"/>
  </bookViews>
  <sheets>
    <sheet name="FUNCIONAL" sheetId="2" r:id="rId1"/>
    <sheet name="Económica  (2)" sheetId="3" r:id="rId2"/>
  </sheets>
  <definedNames>
    <definedName name="_Fill" localSheetId="1" hidden="1">#REF!</definedName>
    <definedName name="_Fill" hidden="1">#REF!</definedName>
    <definedName name="_xlnm._FilterDatabase" localSheetId="1" hidden="1">'Económica  (2)'!$D$10:$N$45</definedName>
    <definedName name="A_impresión_IM" localSheetId="1">#REF!</definedName>
    <definedName name="A_impresión_IM">#REF!</definedName>
    <definedName name="DIFERENCIAS">#N/A</definedName>
    <definedName name="FORM" localSheetId="1">#REF!</definedName>
    <definedName name="FORM">#REF!</definedName>
    <definedName name="VARIABLES">#N/A</definedName>
  </definedNames>
  <calcPr calcId="145621"/>
</workbook>
</file>

<file path=xl/calcChain.xml><?xml version="1.0" encoding="utf-8"?>
<calcChain xmlns="http://schemas.openxmlformats.org/spreadsheetml/2006/main">
  <c r="L136" i="2" l="1"/>
  <c r="N136" i="2"/>
  <c r="O110" i="2" l="1"/>
  <c r="O166" i="2"/>
  <c r="K52" i="2" l="1"/>
  <c r="L52" i="2"/>
  <c r="L44" i="2" s="1"/>
  <c r="L53" i="2"/>
  <c r="L45" i="2" s="1"/>
  <c r="L54" i="2"/>
  <c r="L46" i="2" s="1"/>
  <c r="L55" i="2"/>
  <c r="K53" i="2"/>
  <c r="K45" i="2" s="1"/>
  <c r="K54" i="2"/>
  <c r="K46" i="2" s="1"/>
  <c r="K55" i="2"/>
  <c r="K47" i="2" s="1"/>
  <c r="O132" i="2"/>
  <c r="L38" i="3" l="1"/>
  <c r="K38" i="3"/>
  <c r="L36" i="3"/>
  <c r="K36" i="3"/>
  <c r="L35" i="3"/>
  <c r="K35" i="3"/>
  <c r="J35" i="3"/>
  <c r="J32" i="3" s="1"/>
  <c r="L33" i="3"/>
  <c r="K33" i="3"/>
  <c r="J33" i="3"/>
  <c r="L23" i="3"/>
  <c r="K23" i="3"/>
  <c r="J23" i="3"/>
  <c r="L31" i="3"/>
  <c r="K31" i="3"/>
  <c r="J30" i="3"/>
  <c r="L29" i="3"/>
  <c r="K29" i="3"/>
  <c r="L28" i="3"/>
  <c r="K28" i="3"/>
  <c r="J28" i="3"/>
  <c r="L26" i="3"/>
  <c r="K26" i="3"/>
  <c r="L24" i="3"/>
  <c r="K24" i="3"/>
  <c r="J24" i="3"/>
  <c r="K43" i="3" l="1"/>
  <c r="K44" i="3"/>
  <c r="L45" i="3"/>
  <c r="L17" i="3"/>
  <c r="L18" i="3"/>
  <c r="L19" i="3"/>
  <c r="L20" i="3"/>
  <c r="L21" i="3"/>
  <c r="L16" i="3"/>
  <c r="K102" i="2" l="1"/>
  <c r="K103" i="2"/>
  <c r="K101" i="2"/>
  <c r="K93" i="2" s="1"/>
  <c r="K100" i="2"/>
  <c r="L157" i="2"/>
  <c r="K233" i="2"/>
  <c r="K64" i="2" l="1"/>
  <c r="L103" i="2" l="1"/>
  <c r="K32" i="3" l="1"/>
  <c r="K22" i="3" s="1"/>
  <c r="K40" i="3" l="1"/>
  <c r="K39" i="3" s="1"/>
  <c r="L40" i="3"/>
  <c r="M40" i="3"/>
  <c r="N40" i="3"/>
  <c r="N39" i="3" s="1"/>
  <c r="J40" i="3"/>
  <c r="J39" i="3" s="1"/>
  <c r="J15" i="3"/>
  <c r="J14" i="3" s="1"/>
  <c r="L39" i="3"/>
  <c r="K42" i="3"/>
  <c r="J44" i="3"/>
  <c r="J43" i="3" s="1"/>
  <c r="J42" i="3" s="1"/>
  <c r="N44" i="3" l="1"/>
  <c r="N43" i="3" s="1"/>
  <c r="N42" i="3" s="1"/>
  <c r="L44" i="3"/>
  <c r="L43" i="3" s="1"/>
  <c r="L42" i="3" s="1"/>
  <c r="M39" i="3"/>
  <c r="N32" i="3"/>
  <c r="L32" i="3"/>
  <c r="N23" i="3"/>
  <c r="J22" i="3"/>
  <c r="J13" i="3" s="1"/>
  <c r="M15" i="3"/>
  <c r="M14" i="3" s="1"/>
  <c r="N15" i="3"/>
  <c r="N14" i="3" s="1"/>
  <c r="L15" i="3"/>
  <c r="L14" i="3" s="1"/>
  <c r="K15" i="3"/>
  <c r="K14" i="3" s="1"/>
  <c r="J11" i="3" l="1"/>
  <c r="M44" i="3"/>
  <c r="M43" i="3" s="1"/>
  <c r="M42" i="3" s="1"/>
  <c r="L22" i="3"/>
  <c r="L13" i="3" s="1"/>
  <c r="L11" i="3" s="1"/>
  <c r="N22" i="3"/>
  <c r="N13" i="3" s="1"/>
  <c r="N11" i="3" s="1"/>
  <c r="M13" i="3" l="1"/>
  <c r="M11" i="3" s="1"/>
  <c r="K13" i="3"/>
  <c r="K11" i="3" s="1"/>
  <c r="L100" i="2" l="1"/>
  <c r="L172" i="2"/>
  <c r="R233" i="2" l="1"/>
  <c r="Q233" i="2"/>
  <c r="P233" i="2"/>
  <c r="N233" i="2"/>
  <c r="M233" i="2"/>
  <c r="L233" i="2"/>
  <c r="R232" i="2"/>
  <c r="Q232" i="2"/>
  <c r="P232" i="2"/>
  <c r="N232" i="2"/>
  <c r="M232" i="2"/>
  <c r="L232" i="2"/>
  <c r="S231" i="2"/>
  <c r="O231" i="2"/>
  <c r="T231" i="2" s="1"/>
  <c r="S230" i="2"/>
  <c r="O230" i="2"/>
  <c r="S229" i="2"/>
  <c r="O229" i="2"/>
  <c r="T229" i="2" s="1"/>
  <c r="U229" i="2" s="1"/>
  <c r="S228" i="2"/>
  <c r="R223" i="2"/>
  <c r="R225" i="2" s="1"/>
  <c r="Q223" i="2"/>
  <c r="Q225" i="2" s="1"/>
  <c r="P223" i="2"/>
  <c r="P225" i="2" s="1"/>
  <c r="N223" i="2"/>
  <c r="N225" i="2" s="1"/>
  <c r="M223" i="2"/>
  <c r="M225" i="2" s="1"/>
  <c r="L223" i="2"/>
  <c r="K223" i="2"/>
  <c r="K215" i="2" s="1"/>
  <c r="K207" i="2" s="1"/>
  <c r="K199" i="2" s="1"/>
  <c r="R222" i="2"/>
  <c r="Q222" i="2"/>
  <c r="S222" i="2" s="1"/>
  <c r="P222" i="2"/>
  <c r="N222" i="2"/>
  <c r="M222" i="2"/>
  <c r="L222" i="2"/>
  <c r="K222" i="2"/>
  <c r="R221" i="2"/>
  <c r="Q221" i="2"/>
  <c r="S221" i="2" s="1"/>
  <c r="P221" i="2"/>
  <c r="N221" i="2"/>
  <c r="M221" i="2"/>
  <c r="L221" i="2"/>
  <c r="K221" i="2"/>
  <c r="K213" i="2" s="1"/>
  <c r="K205" i="2" s="1"/>
  <c r="K197" i="2" s="1"/>
  <c r="K189" i="2" s="1"/>
  <c r="R220" i="2"/>
  <c r="Q220" i="2"/>
  <c r="S220" i="2" s="1"/>
  <c r="P220" i="2"/>
  <c r="N220" i="2"/>
  <c r="M220" i="2"/>
  <c r="L220" i="2"/>
  <c r="L212" i="2" s="1"/>
  <c r="L204" i="2" s="1"/>
  <c r="L196" i="2" s="1"/>
  <c r="L188" i="2" s="1"/>
  <c r="R215" i="2"/>
  <c r="R217" i="2" s="1"/>
  <c r="Q215" i="2"/>
  <c r="Q217" i="2" s="1"/>
  <c r="P215" i="2"/>
  <c r="P217" i="2" s="1"/>
  <c r="N215" i="2"/>
  <c r="N217" i="2" s="1"/>
  <c r="M215" i="2"/>
  <c r="M217" i="2" s="1"/>
  <c r="L215" i="2"/>
  <c r="R214" i="2"/>
  <c r="Q214" i="2"/>
  <c r="S214" i="2" s="1"/>
  <c r="P214" i="2"/>
  <c r="N214" i="2"/>
  <c r="M214" i="2"/>
  <c r="L214" i="2"/>
  <c r="L206" i="2" s="1"/>
  <c r="K214" i="2"/>
  <c r="K206" i="2" s="1"/>
  <c r="K198" i="2" s="1"/>
  <c r="K190" i="2" s="1"/>
  <c r="R213" i="2"/>
  <c r="Q213" i="2"/>
  <c r="Q205" i="2" s="1"/>
  <c r="Q197" i="2" s="1"/>
  <c r="Q189" i="2" s="1"/>
  <c r="P213" i="2"/>
  <c r="N213" i="2"/>
  <c r="M213" i="2"/>
  <c r="M205" i="2" s="1"/>
  <c r="L213" i="2"/>
  <c r="R212" i="2"/>
  <c r="Q212" i="2"/>
  <c r="Q204" i="2" s="1"/>
  <c r="P212" i="2"/>
  <c r="N212" i="2"/>
  <c r="M212" i="2"/>
  <c r="M204" i="2" s="1"/>
  <c r="R207" i="2"/>
  <c r="Q207" i="2"/>
  <c r="Q209" i="2" s="1"/>
  <c r="P207" i="2"/>
  <c r="N207" i="2"/>
  <c r="M207" i="2"/>
  <c r="M209" i="2" s="1"/>
  <c r="L207" i="2"/>
  <c r="L199" i="2" s="1"/>
  <c r="L191" i="2" s="1"/>
  <c r="R206" i="2"/>
  <c r="Q206" i="2"/>
  <c r="S206" i="2" s="1"/>
  <c r="P206" i="2"/>
  <c r="N206" i="2"/>
  <c r="M206" i="2"/>
  <c r="R205" i="2"/>
  <c r="P205" i="2"/>
  <c r="S205" i="2" s="1"/>
  <c r="N205" i="2"/>
  <c r="R204" i="2"/>
  <c r="P204" i="2"/>
  <c r="S204" i="2" s="1"/>
  <c r="N204" i="2"/>
  <c r="R199" i="2"/>
  <c r="Q199" i="2"/>
  <c r="Q200" i="2" s="1"/>
  <c r="P199" i="2"/>
  <c r="N199" i="2"/>
  <c r="M199" i="2"/>
  <c r="M200" i="2" s="1"/>
  <c r="R198" i="2"/>
  <c r="Q198" i="2"/>
  <c r="Q190" i="2" s="1"/>
  <c r="P198" i="2"/>
  <c r="N198" i="2"/>
  <c r="M198" i="2"/>
  <c r="M190" i="2" s="1"/>
  <c r="L198" i="2"/>
  <c r="L190" i="2" s="1"/>
  <c r="R197" i="2"/>
  <c r="P197" i="2"/>
  <c r="S197" i="2" s="1"/>
  <c r="N197" i="2"/>
  <c r="M197" i="2"/>
  <c r="R196" i="2"/>
  <c r="Q196" i="2"/>
  <c r="P196" i="2"/>
  <c r="S196" i="2" s="1"/>
  <c r="N196" i="2"/>
  <c r="M196" i="2"/>
  <c r="R191" i="2"/>
  <c r="R193" i="2" s="1"/>
  <c r="P191" i="2"/>
  <c r="N191" i="2"/>
  <c r="N193" i="2" s="1"/>
  <c r="R190" i="2"/>
  <c r="P190" i="2"/>
  <c r="S190" i="2" s="1"/>
  <c r="N190" i="2"/>
  <c r="R189" i="2"/>
  <c r="P189" i="2"/>
  <c r="S189" i="2" s="1"/>
  <c r="N189" i="2"/>
  <c r="M189" i="2"/>
  <c r="R188" i="2"/>
  <c r="Q188" i="2"/>
  <c r="P188" i="2"/>
  <c r="S188" i="2" s="1"/>
  <c r="N188" i="2"/>
  <c r="M188" i="2"/>
  <c r="R185" i="2"/>
  <c r="Q185" i="2"/>
  <c r="P185" i="2"/>
  <c r="N185" i="2"/>
  <c r="M185" i="2"/>
  <c r="L185" i="2"/>
  <c r="K185" i="2"/>
  <c r="R184" i="2"/>
  <c r="Q184" i="2"/>
  <c r="P184" i="2"/>
  <c r="N184" i="2"/>
  <c r="M184" i="2"/>
  <c r="L184" i="2"/>
  <c r="K184" i="2"/>
  <c r="S183" i="2"/>
  <c r="S185" i="2" s="1"/>
  <c r="O183" i="2"/>
  <c r="S182" i="2"/>
  <c r="O182" i="2"/>
  <c r="T182" i="2" s="1"/>
  <c r="U182" i="2" s="1"/>
  <c r="S181" i="2"/>
  <c r="O181" i="2"/>
  <c r="S180" i="2"/>
  <c r="O180" i="2"/>
  <c r="T180" i="2" s="1"/>
  <c r="U180" i="2" s="1"/>
  <c r="R175" i="2"/>
  <c r="R177" i="2" s="1"/>
  <c r="Q175" i="2"/>
  <c r="Q177" i="2" s="1"/>
  <c r="P175" i="2"/>
  <c r="S175" i="2" s="1"/>
  <c r="N175" i="2"/>
  <c r="N177" i="2" s="1"/>
  <c r="M175" i="2"/>
  <c r="M177" i="2" s="1"/>
  <c r="L175" i="2"/>
  <c r="K175" i="2"/>
  <c r="R174" i="2"/>
  <c r="Q174" i="2"/>
  <c r="P174" i="2"/>
  <c r="S174" i="2" s="1"/>
  <c r="N174" i="2"/>
  <c r="M174" i="2"/>
  <c r="L174" i="2"/>
  <c r="K174" i="2"/>
  <c r="O174" i="2" s="1"/>
  <c r="R173" i="2"/>
  <c r="Q173" i="2"/>
  <c r="P173" i="2"/>
  <c r="S173" i="2" s="1"/>
  <c r="N173" i="2"/>
  <c r="M173" i="2"/>
  <c r="L173" i="2"/>
  <c r="L149" i="2" s="1"/>
  <c r="K173" i="2"/>
  <c r="R172" i="2"/>
  <c r="Q172" i="2"/>
  <c r="P172" i="2"/>
  <c r="S172" i="2" s="1"/>
  <c r="N172" i="2"/>
  <c r="M172" i="2"/>
  <c r="K172" i="2"/>
  <c r="O172" i="2" s="1"/>
  <c r="R169" i="2"/>
  <c r="Q169" i="2"/>
  <c r="P169" i="2"/>
  <c r="N169" i="2"/>
  <c r="M169" i="2"/>
  <c r="L169" i="2"/>
  <c r="K169" i="2"/>
  <c r="R168" i="2"/>
  <c r="Q168" i="2"/>
  <c r="P168" i="2"/>
  <c r="N168" i="2"/>
  <c r="M168" i="2"/>
  <c r="L168" i="2"/>
  <c r="K168" i="2"/>
  <c r="S167" i="2"/>
  <c r="S169" i="2" s="1"/>
  <c r="O167" i="2"/>
  <c r="S166" i="2"/>
  <c r="T166" i="2"/>
  <c r="U166" i="2" s="1"/>
  <c r="S165" i="2"/>
  <c r="O165" i="2"/>
  <c r="S164" i="2"/>
  <c r="O164" i="2"/>
  <c r="T164" i="2" s="1"/>
  <c r="U164" i="2" s="1"/>
  <c r="R159" i="2"/>
  <c r="Q159" i="2"/>
  <c r="Q161" i="2" s="1"/>
  <c r="P159" i="2"/>
  <c r="N159" i="2"/>
  <c r="M159" i="2"/>
  <c r="M161" i="2" s="1"/>
  <c r="L159" i="2"/>
  <c r="K159" i="2"/>
  <c r="K151" i="2" s="1"/>
  <c r="K143" i="2" s="1"/>
  <c r="R158" i="2"/>
  <c r="Q158" i="2"/>
  <c r="P158" i="2"/>
  <c r="S158" i="2" s="1"/>
  <c r="N158" i="2"/>
  <c r="M158" i="2"/>
  <c r="L158" i="2"/>
  <c r="K158" i="2"/>
  <c r="R157" i="2"/>
  <c r="Q157" i="2"/>
  <c r="P157" i="2"/>
  <c r="S157" i="2" s="1"/>
  <c r="N157" i="2"/>
  <c r="M157" i="2"/>
  <c r="K157" i="2"/>
  <c r="O157" i="2" s="1"/>
  <c r="R156" i="2"/>
  <c r="Q156" i="2"/>
  <c r="P156" i="2"/>
  <c r="S156" i="2" s="1"/>
  <c r="N156" i="2"/>
  <c r="N160" i="2" s="1"/>
  <c r="M156" i="2"/>
  <c r="L156" i="2"/>
  <c r="K156" i="2"/>
  <c r="K148" i="2" s="1"/>
  <c r="K140" i="2" s="1"/>
  <c r="N153" i="2"/>
  <c r="R151" i="2"/>
  <c r="R153" i="2" s="1"/>
  <c r="Q151" i="2"/>
  <c r="Q153" i="2" s="1"/>
  <c r="P151" i="2"/>
  <c r="P153" i="2" s="1"/>
  <c r="N151" i="2"/>
  <c r="M151" i="2"/>
  <c r="M153" i="2" s="1"/>
  <c r="R150" i="2"/>
  <c r="Q150" i="2"/>
  <c r="P150" i="2"/>
  <c r="N150" i="2"/>
  <c r="M150" i="2"/>
  <c r="L150" i="2"/>
  <c r="L142" i="2" s="1"/>
  <c r="R149" i="2"/>
  <c r="Q149" i="2"/>
  <c r="P149" i="2"/>
  <c r="N149" i="2"/>
  <c r="M149" i="2"/>
  <c r="R148" i="2"/>
  <c r="Q148" i="2"/>
  <c r="P148" i="2"/>
  <c r="N148" i="2"/>
  <c r="N152" i="2" s="1"/>
  <c r="M148" i="2"/>
  <c r="O145" i="2"/>
  <c r="O144" i="2"/>
  <c r="R143" i="2"/>
  <c r="R144" i="2" s="1"/>
  <c r="Q143" i="2"/>
  <c r="P143" i="2"/>
  <c r="P145" i="2" s="1"/>
  <c r="N143" i="2"/>
  <c r="N145" i="2" s="1"/>
  <c r="M143" i="2"/>
  <c r="R142" i="2"/>
  <c r="Q142" i="2"/>
  <c r="P142" i="2"/>
  <c r="N142" i="2"/>
  <c r="M142" i="2"/>
  <c r="R141" i="2"/>
  <c r="Q141" i="2"/>
  <c r="P141" i="2"/>
  <c r="N141" i="2"/>
  <c r="M141" i="2"/>
  <c r="R140" i="2"/>
  <c r="Q140" i="2"/>
  <c r="P140" i="2"/>
  <c r="N140" i="2"/>
  <c r="N144" i="2" s="1"/>
  <c r="M140" i="2"/>
  <c r="R137" i="2"/>
  <c r="Q137" i="2"/>
  <c r="P137" i="2"/>
  <c r="N137" i="2"/>
  <c r="M137" i="2"/>
  <c r="L137" i="2"/>
  <c r="K137" i="2"/>
  <c r="R136" i="2"/>
  <c r="Q136" i="2"/>
  <c r="P136" i="2"/>
  <c r="M136" i="2"/>
  <c r="K136" i="2"/>
  <c r="S135" i="2"/>
  <c r="O135" i="2"/>
  <c r="S134" i="2"/>
  <c r="O134" i="2"/>
  <c r="S133" i="2"/>
  <c r="O133" i="2"/>
  <c r="S132" i="2"/>
  <c r="R127" i="2"/>
  <c r="R129" i="2" s="1"/>
  <c r="Q127" i="2"/>
  <c r="Q129" i="2" s="1"/>
  <c r="P127" i="2"/>
  <c r="S127" i="2" s="1"/>
  <c r="N127" i="2"/>
  <c r="M127" i="2"/>
  <c r="M129" i="2" s="1"/>
  <c r="L127" i="2"/>
  <c r="K127" i="2"/>
  <c r="R126" i="2"/>
  <c r="Q126" i="2"/>
  <c r="P126" i="2"/>
  <c r="S126" i="2" s="1"/>
  <c r="N126" i="2"/>
  <c r="M126" i="2"/>
  <c r="L126" i="2"/>
  <c r="K126" i="2"/>
  <c r="R125" i="2"/>
  <c r="Q125" i="2"/>
  <c r="P125" i="2"/>
  <c r="S125" i="2" s="1"/>
  <c r="N125" i="2"/>
  <c r="M125" i="2"/>
  <c r="L125" i="2"/>
  <c r="K125" i="2"/>
  <c r="R124" i="2"/>
  <c r="Q124" i="2"/>
  <c r="P124" i="2"/>
  <c r="S124" i="2" s="1"/>
  <c r="N124" i="2"/>
  <c r="M124" i="2"/>
  <c r="L124" i="2"/>
  <c r="K124" i="2"/>
  <c r="R119" i="2"/>
  <c r="R121" i="2" s="1"/>
  <c r="Q119" i="2"/>
  <c r="Q121" i="2" s="1"/>
  <c r="P119" i="2"/>
  <c r="S119" i="2" s="1"/>
  <c r="N119" i="2"/>
  <c r="M119" i="2"/>
  <c r="M121" i="2" s="1"/>
  <c r="L119" i="2"/>
  <c r="K119" i="2"/>
  <c r="R118" i="2"/>
  <c r="Q118" i="2"/>
  <c r="P118" i="2"/>
  <c r="S118" i="2" s="1"/>
  <c r="N118" i="2"/>
  <c r="M118" i="2"/>
  <c r="L118" i="2"/>
  <c r="K118" i="2"/>
  <c r="R117" i="2"/>
  <c r="Q117" i="2"/>
  <c r="P117" i="2"/>
  <c r="S117" i="2" s="1"/>
  <c r="N117" i="2"/>
  <c r="N85" i="2" s="1"/>
  <c r="N77" i="2" s="1"/>
  <c r="N69" i="2" s="1"/>
  <c r="N13" i="2" s="1"/>
  <c r="M117" i="2"/>
  <c r="L117" i="2"/>
  <c r="K117" i="2"/>
  <c r="R116" i="2"/>
  <c r="Q116" i="2"/>
  <c r="P116" i="2"/>
  <c r="S116" i="2" s="1"/>
  <c r="N116" i="2"/>
  <c r="N84" i="2" s="1"/>
  <c r="N76" i="2" s="1"/>
  <c r="N68" i="2" s="1"/>
  <c r="N12" i="2" s="1"/>
  <c r="M116" i="2"/>
  <c r="L116" i="2"/>
  <c r="K116" i="2"/>
  <c r="R113" i="2"/>
  <c r="Q113" i="2"/>
  <c r="P113" i="2"/>
  <c r="N113" i="2"/>
  <c r="M113" i="2"/>
  <c r="L113" i="2"/>
  <c r="K113" i="2"/>
  <c r="R112" i="2"/>
  <c r="Q112" i="2"/>
  <c r="P112" i="2"/>
  <c r="N112" i="2"/>
  <c r="M112" i="2"/>
  <c r="L112" i="2"/>
  <c r="K112" i="2"/>
  <c r="S111" i="2"/>
  <c r="S113" i="2" s="1"/>
  <c r="O111" i="2"/>
  <c r="S110" i="2"/>
  <c r="T110" i="2"/>
  <c r="U110" i="2" s="1"/>
  <c r="S109" i="2"/>
  <c r="O109" i="2"/>
  <c r="S108" i="2"/>
  <c r="O108" i="2"/>
  <c r="T108" i="2" s="1"/>
  <c r="U108" i="2" s="1"/>
  <c r="R103" i="2"/>
  <c r="R105" i="2" s="1"/>
  <c r="Q103" i="2"/>
  <c r="Q105" i="2" s="1"/>
  <c r="P103" i="2"/>
  <c r="S103" i="2" s="1"/>
  <c r="N103" i="2"/>
  <c r="M103" i="2"/>
  <c r="M105" i="2" s="1"/>
  <c r="K105" i="2"/>
  <c r="R102" i="2"/>
  <c r="Q102" i="2"/>
  <c r="P102" i="2"/>
  <c r="S102" i="2" s="1"/>
  <c r="N102" i="2"/>
  <c r="M102" i="2"/>
  <c r="L102" i="2"/>
  <c r="O102" i="2" s="1"/>
  <c r="R101" i="2"/>
  <c r="Q101" i="2"/>
  <c r="P101" i="2"/>
  <c r="S101" i="2" s="1"/>
  <c r="N101" i="2"/>
  <c r="M101" i="2"/>
  <c r="L101" i="2"/>
  <c r="O101" i="2" s="1"/>
  <c r="R100" i="2"/>
  <c r="Q100" i="2"/>
  <c r="P100" i="2"/>
  <c r="S100" i="2" s="1"/>
  <c r="N100" i="2"/>
  <c r="M100" i="2"/>
  <c r="R95" i="2"/>
  <c r="R96" i="2" s="1"/>
  <c r="Q95" i="2"/>
  <c r="Q97" i="2" s="1"/>
  <c r="P95" i="2"/>
  <c r="S95" i="2" s="1"/>
  <c r="N95" i="2"/>
  <c r="N97" i="2" s="1"/>
  <c r="M95" i="2"/>
  <c r="M97" i="2" s="1"/>
  <c r="L95" i="2"/>
  <c r="K95" i="2"/>
  <c r="R94" i="2"/>
  <c r="Q94" i="2"/>
  <c r="P94" i="2"/>
  <c r="S94" i="2" s="1"/>
  <c r="N94" i="2"/>
  <c r="M94" i="2"/>
  <c r="L94" i="2"/>
  <c r="K94" i="2"/>
  <c r="R93" i="2"/>
  <c r="Q93" i="2"/>
  <c r="P93" i="2"/>
  <c r="S93" i="2" s="1"/>
  <c r="N93" i="2"/>
  <c r="M93" i="2"/>
  <c r="K85" i="2"/>
  <c r="R92" i="2"/>
  <c r="Q92" i="2"/>
  <c r="P92" i="2"/>
  <c r="S92" i="2" s="1"/>
  <c r="N92" i="2"/>
  <c r="N96" i="2" s="1"/>
  <c r="M92" i="2"/>
  <c r="L92" i="2"/>
  <c r="K92" i="2"/>
  <c r="K84" i="2" s="1"/>
  <c r="R87" i="2"/>
  <c r="R88" i="2" s="1"/>
  <c r="Q87" i="2"/>
  <c r="Q89" i="2" s="1"/>
  <c r="P87" i="2"/>
  <c r="S87" i="2" s="1"/>
  <c r="N87" i="2"/>
  <c r="N79" i="2" s="1"/>
  <c r="N71" i="2" s="1"/>
  <c r="N15" i="2" s="1"/>
  <c r="M87" i="2"/>
  <c r="M89" i="2" s="1"/>
  <c r="R86" i="2"/>
  <c r="Q86" i="2"/>
  <c r="P86" i="2"/>
  <c r="S86" i="2" s="1"/>
  <c r="N86" i="2"/>
  <c r="M86" i="2"/>
  <c r="R85" i="2"/>
  <c r="Q85" i="2"/>
  <c r="M85" i="2"/>
  <c r="R84" i="2"/>
  <c r="Q84" i="2"/>
  <c r="P84" i="2"/>
  <c r="S84" i="2" s="1"/>
  <c r="M84" i="2"/>
  <c r="R79" i="2"/>
  <c r="R80" i="2" s="1"/>
  <c r="Q79" i="2"/>
  <c r="M79" i="2"/>
  <c r="R78" i="2"/>
  <c r="Q78" i="2"/>
  <c r="N78" i="2"/>
  <c r="N70" i="2" s="1"/>
  <c r="N14" i="2" s="1"/>
  <c r="M78" i="2"/>
  <c r="R77" i="2"/>
  <c r="Q77" i="2"/>
  <c r="M77" i="2"/>
  <c r="R76" i="2"/>
  <c r="Q76" i="2"/>
  <c r="M76" i="2"/>
  <c r="R71" i="2"/>
  <c r="R73" i="2" s="1"/>
  <c r="Q71" i="2"/>
  <c r="Q73" i="2" s="1"/>
  <c r="M71" i="2"/>
  <c r="M73" i="2" s="1"/>
  <c r="R70" i="2"/>
  <c r="Q70" i="2"/>
  <c r="M70" i="2"/>
  <c r="R69" i="2"/>
  <c r="Q69" i="2"/>
  <c r="M69" i="2"/>
  <c r="R68" i="2"/>
  <c r="Q68" i="2"/>
  <c r="M68" i="2"/>
  <c r="R65" i="2"/>
  <c r="Q65" i="2"/>
  <c r="P65" i="2"/>
  <c r="N65" i="2"/>
  <c r="M65" i="2"/>
  <c r="L65" i="2"/>
  <c r="K65" i="2"/>
  <c r="R64" i="2"/>
  <c r="Q64" i="2"/>
  <c r="P64" i="2"/>
  <c r="N64" i="2"/>
  <c r="M64" i="2"/>
  <c r="L64" i="2"/>
  <c r="S63" i="2"/>
  <c r="S65" i="2" s="1"/>
  <c r="O63" i="2"/>
  <c r="S62" i="2"/>
  <c r="O62" i="2"/>
  <c r="T62" i="2" s="1"/>
  <c r="U62" i="2" s="1"/>
  <c r="S61" i="2"/>
  <c r="O61" i="2"/>
  <c r="S60" i="2"/>
  <c r="O60" i="2"/>
  <c r="T60" i="2" s="1"/>
  <c r="U60" i="2" s="1"/>
  <c r="R55" i="2"/>
  <c r="R57" i="2" s="1"/>
  <c r="Q55" i="2"/>
  <c r="Q57" i="2" s="1"/>
  <c r="P55" i="2"/>
  <c r="S55" i="2" s="1"/>
  <c r="N55" i="2"/>
  <c r="N57" i="2" s="1"/>
  <c r="M55" i="2"/>
  <c r="M57" i="2" s="1"/>
  <c r="R54" i="2"/>
  <c r="Q54" i="2"/>
  <c r="P54" i="2"/>
  <c r="S54" i="2" s="1"/>
  <c r="N54" i="2"/>
  <c r="M54" i="2"/>
  <c r="O54" i="2"/>
  <c r="R53" i="2"/>
  <c r="Q53" i="2"/>
  <c r="P53" i="2"/>
  <c r="S53" i="2" s="1"/>
  <c r="N53" i="2"/>
  <c r="M53" i="2"/>
  <c r="L37" i="2"/>
  <c r="L29" i="2" s="1"/>
  <c r="L21" i="2" s="1"/>
  <c r="R52" i="2"/>
  <c r="Q52" i="2"/>
  <c r="P52" i="2"/>
  <c r="S52" i="2" s="1"/>
  <c r="N52" i="2"/>
  <c r="M52" i="2"/>
  <c r="O52" i="2"/>
  <c r="R47" i="2"/>
  <c r="R49" i="2" s="1"/>
  <c r="Q47" i="2"/>
  <c r="Q49" i="2" s="1"/>
  <c r="P47" i="2"/>
  <c r="S47" i="2" s="1"/>
  <c r="N47" i="2"/>
  <c r="N49" i="2" s="1"/>
  <c r="M47" i="2"/>
  <c r="M49" i="2" s="1"/>
  <c r="L47" i="2"/>
  <c r="L39" i="2" s="1"/>
  <c r="L31" i="2" s="1"/>
  <c r="L23" i="2" s="1"/>
  <c r="R46" i="2"/>
  <c r="Q46" i="2"/>
  <c r="P46" i="2"/>
  <c r="S46" i="2" s="1"/>
  <c r="N46" i="2"/>
  <c r="M46" i="2"/>
  <c r="L38" i="2"/>
  <c r="L30" i="2" s="1"/>
  <c r="L22" i="2" s="1"/>
  <c r="R45" i="2"/>
  <c r="Q45" i="2"/>
  <c r="P45" i="2"/>
  <c r="S45" i="2" s="1"/>
  <c r="N45" i="2"/>
  <c r="M45" i="2"/>
  <c r="R44" i="2"/>
  <c r="Q44" i="2"/>
  <c r="P44" i="2"/>
  <c r="S44" i="2" s="1"/>
  <c r="N44" i="2"/>
  <c r="M44" i="2"/>
  <c r="R39" i="2"/>
  <c r="R41" i="2" s="1"/>
  <c r="Q39" i="2"/>
  <c r="Q41" i="2" s="1"/>
  <c r="P39" i="2"/>
  <c r="S39" i="2" s="1"/>
  <c r="N39" i="2"/>
  <c r="N41" i="2" s="1"/>
  <c r="M39" i="2"/>
  <c r="M41" i="2" s="1"/>
  <c r="K39" i="2"/>
  <c r="K31" i="2" s="1"/>
  <c r="K23" i="2" s="1"/>
  <c r="R38" i="2"/>
  <c r="Q38" i="2"/>
  <c r="P38" i="2"/>
  <c r="S38" i="2" s="1"/>
  <c r="N38" i="2"/>
  <c r="M38" i="2"/>
  <c r="R37" i="2"/>
  <c r="Q37" i="2"/>
  <c r="P37" i="2"/>
  <c r="S37" i="2" s="1"/>
  <c r="N37" i="2"/>
  <c r="M37" i="2"/>
  <c r="R36" i="2"/>
  <c r="Q36" i="2"/>
  <c r="P36" i="2"/>
  <c r="S36" i="2" s="1"/>
  <c r="N36" i="2"/>
  <c r="M36" i="2"/>
  <c r="L36" i="2"/>
  <c r="L28" i="2" s="1"/>
  <c r="L20" i="2" s="1"/>
  <c r="R31" i="2"/>
  <c r="R33" i="2" s="1"/>
  <c r="Q31" i="2"/>
  <c r="Q33" i="2" s="1"/>
  <c r="P31" i="2"/>
  <c r="S31" i="2" s="1"/>
  <c r="N31" i="2"/>
  <c r="N33" i="2" s="1"/>
  <c r="M31" i="2"/>
  <c r="M33" i="2" s="1"/>
  <c r="R30" i="2"/>
  <c r="Q30" i="2"/>
  <c r="P30" i="2"/>
  <c r="S30" i="2" s="1"/>
  <c r="N30" i="2"/>
  <c r="M30" i="2"/>
  <c r="R29" i="2"/>
  <c r="Q29" i="2"/>
  <c r="P29" i="2"/>
  <c r="S29" i="2" s="1"/>
  <c r="N29" i="2"/>
  <c r="M29" i="2"/>
  <c r="R28" i="2"/>
  <c r="Q28" i="2"/>
  <c r="P28" i="2"/>
  <c r="S28" i="2" s="1"/>
  <c r="N28" i="2"/>
  <c r="M28" i="2"/>
  <c r="R23" i="2"/>
  <c r="R25" i="2" s="1"/>
  <c r="Q23" i="2"/>
  <c r="Q25" i="2" s="1"/>
  <c r="P23" i="2"/>
  <c r="S23" i="2" s="1"/>
  <c r="N23" i="2"/>
  <c r="N25" i="2" s="1"/>
  <c r="M23" i="2"/>
  <c r="M25" i="2" s="1"/>
  <c r="R22" i="2"/>
  <c r="Q22" i="2"/>
  <c r="P22" i="2"/>
  <c r="S22" i="2" s="1"/>
  <c r="N22" i="2"/>
  <c r="M22" i="2"/>
  <c r="R21" i="2"/>
  <c r="Q21" i="2"/>
  <c r="P21" i="2"/>
  <c r="S21" i="2" s="1"/>
  <c r="N21" i="2"/>
  <c r="M21" i="2"/>
  <c r="R20" i="2"/>
  <c r="Q20" i="2"/>
  <c r="P20" i="2"/>
  <c r="S20" i="2" s="1"/>
  <c r="N20" i="2"/>
  <c r="M20" i="2"/>
  <c r="R15" i="2"/>
  <c r="R14" i="2"/>
  <c r="Q14" i="2"/>
  <c r="M14" i="2"/>
  <c r="R13" i="2"/>
  <c r="Q13" i="2"/>
  <c r="M13" i="2"/>
  <c r="R12" i="2"/>
  <c r="Q12" i="2"/>
  <c r="M12" i="2"/>
  <c r="K149" i="2" l="1"/>
  <c r="K141" i="2" s="1"/>
  <c r="K77" i="2" s="1"/>
  <c r="K69" i="2" s="1"/>
  <c r="T132" i="2"/>
  <c r="U132" i="2" s="1"/>
  <c r="K150" i="2"/>
  <c r="K142" i="2" s="1"/>
  <c r="K177" i="2"/>
  <c r="K209" i="2"/>
  <c r="O156" i="2"/>
  <c r="L148" i="2"/>
  <c r="L140" i="2" s="1"/>
  <c r="K86" i="2"/>
  <c r="K87" i="2"/>
  <c r="K79" i="2" s="1"/>
  <c r="K71" i="2" s="1"/>
  <c r="P85" i="2"/>
  <c r="S85" i="2" s="1"/>
  <c r="S89" i="2" s="1"/>
  <c r="L87" i="2"/>
  <c r="O87" i="2" s="1"/>
  <c r="P76" i="2"/>
  <c r="P79" i="2"/>
  <c r="P71" i="2" s="1"/>
  <c r="L141" i="2"/>
  <c r="L151" i="2"/>
  <c r="L143" i="2" s="1"/>
  <c r="L84" i="2"/>
  <c r="O84" i="2" s="1"/>
  <c r="T84" i="2" s="1"/>
  <c r="U84" i="2" s="1"/>
  <c r="T157" i="2"/>
  <c r="V157" i="2" s="1"/>
  <c r="L205" i="2"/>
  <c r="L197" i="2" s="1"/>
  <c r="O222" i="2"/>
  <c r="N88" i="2"/>
  <c r="N80" i="2"/>
  <c r="O46" i="2"/>
  <c r="T46" i="2" s="1"/>
  <c r="U46" i="2" s="1"/>
  <c r="P78" i="2"/>
  <c r="O190" i="2"/>
  <c r="T190" i="2" s="1"/>
  <c r="U190" i="2" s="1"/>
  <c r="O206" i="2"/>
  <c r="L86" i="2"/>
  <c r="L78" i="2" s="1"/>
  <c r="L70" i="2" s="1"/>
  <c r="L14" i="2" s="1"/>
  <c r="O118" i="2"/>
  <c r="T118" i="2" s="1"/>
  <c r="U118" i="2" s="1"/>
  <c r="O126" i="2"/>
  <c r="T126" i="2" s="1"/>
  <c r="U126" i="2" s="1"/>
  <c r="L25" i="2"/>
  <c r="L33" i="2"/>
  <c r="L49" i="2"/>
  <c r="L57" i="2"/>
  <c r="L41" i="2"/>
  <c r="O45" i="2"/>
  <c r="T45" i="2" s="1"/>
  <c r="U45" i="2" s="1"/>
  <c r="O53" i="2"/>
  <c r="T53" i="2" s="1"/>
  <c r="U53" i="2" s="1"/>
  <c r="K38" i="2"/>
  <c r="K49" i="2"/>
  <c r="K57" i="2"/>
  <c r="K37" i="2"/>
  <c r="K41" i="2" s="1"/>
  <c r="O65" i="2"/>
  <c r="K44" i="2"/>
  <c r="K48" i="2" s="1"/>
  <c r="L93" i="2"/>
  <c r="L85" i="2" s="1"/>
  <c r="V110" i="2"/>
  <c r="O113" i="2"/>
  <c r="V108" i="2"/>
  <c r="K97" i="2"/>
  <c r="O116" i="2"/>
  <c r="T116" i="2" s="1"/>
  <c r="U116" i="2" s="1"/>
  <c r="O124" i="2"/>
  <c r="T124" i="2" s="1"/>
  <c r="U124" i="2" s="1"/>
  <c r="L121" i="2"/>
  <c r="L129" i="2"/>
  <c r="N73" i="2"/>
  <c r="N121" i="2"/>
  <c r="N129" i="2"/>
  <c r="O117" i="2"/>
  <c r="T117" i="2" s="1"/>
  <c r="U117" i="2" s="1"/>
  <c r="O125" i="2"/>
  <c r="T125" i="2" s="1"/>
  <c r="U125" i="2" s="1"/>
  <c r="T134" i="2"/>
  <c r="U134" i="2" s="1"/>
  <c r="S137" i="2"/>
  <c r="O137" i="2"/>
  <c r="K121" i="2"/>
  <c r="K129" i="2"/>
  <c r="K76" i="2"/>
  <c r="K68" i="2" s="1"/>
  <c r="K161" i="2"/>
  <c r="O169" i="2"/>
  <c r="L177" i="2"/>
  <c r="O185" i="2"/>
  <c r="O173" i="2"/>
  <c r="T173" i="2" s="1"/>
  <c r="U173" i="2" s="1"/>
  <c r="L217" i="2"/>
  <c r="L225" i="2"/>
  <c r="O221" i="2"/>
  <c r="T221" i="2" s="1"/>
  <c r="U221" i="2" s="1"/>
  <c r="K201" i="2"/>
  <c r="K217" i="2"/>
  <c r="K225" i="2"/>
  <c r="T52" i="2"/>
  <c r="U52" i="2" s="1"/>
  <c r="T54" i="2"/>
  <c r="U54" i="2" s="1"/>
  <c r="N16" i="2"/>
  <c r="N17" i="2"/>
  <c r="R16" i="2"/>
  <c r="R17" i="2"/>
  <c r="S25" i="2"/>
  <c r="S24" i="2"/>
  <c r="S33" i="2"/>
  <c r="S32" i="2"/>
  <c r="S41" i="2"/>
  <c r="S40" i="2"/>
  <c r="S49" i="2"/>
  <c r="S48" i="2"/>
  <c r="S57" i="2"/>
  <c r="S56" i="2"/>
  <c r="V60" i="2"/>
  <c r="V62" i="2"/>
  <c r="L24" i="2"/>
  <c r="N24" i="2"/>
  <c r="P24" i="2"/>
  <c r="R24" i="2"/>
  <c r="P25" i="2"/>
  <c r="L32" i="2"/>
  <c r="N32" i="2"/>
  <c r="P32" i="2"/>
  <c r="R32" i="2"/>
  <c r="P33" i="2"/>
  <c r="L40" i="2"/>
  <c r="N40" i="2"/>
  <c r="P40" i="2"/>
  <c r="R40" i="2"/>
  <c r="P41" i="2"/>
  <c r="L48" i="2"/>
  <c r="N48" i="2"/>
  <c r="P48" i="2"/>
  <c r="R48" i="2"/>
  <c r="P49" i="2"/>
  <c r="L56" i="2"/>
  <c r="N56" i="2"/>
  <c r="P56" i="2"/>
  <c r="R56" i="2"/>
  <c r="P57" i="2"/>
  <c r="T61" i="2"/>
  <c r="V61" i="2" s="1"/>
  <c r="T63" i="2"/>
  <c r="U63" i="2" s="1"/>
  <c r="N72" i="2"/>
  <c r="R72" i="2"/>
  <c r="N81" i="2"/>
  <c r="R81" i="2"/>
  <c r="P88" i="2"/>
  <c r="N89" i="2"/>
  <c r="R89" i="2"/>
  <c r="O92" i="2"/>
  <c r="O94" i="2"/>
  <c r="L96" i="2"/>
  <c r="P96" i="2"/>
  <c r="R97" i="2"/>
  <c r="O100" i="2"/>
  <c r="T102" i="2"/>
  <c r="U102" i="2" s="1"/>
  <c r="L105" i="2"/>
  <c r="N105" i="2"/>
  <c r="O23" i="2"/>
  <c r="M24" i="2"/>
  <c r="Q24" i="2"/>
  <c r="O31" i="2"/>
  <c r="M32" i="2"/>
  <c r="Q32" i="2"/>
  <c r="O39" i="2"/>
  <c r="M40" i="2"/>
  <c r="Q40" i="2"/>
  <c r="O47" i="2"/>
  <c r="M48" i="2"/>
  <c r="Q48" i="2"/>
  <c r="O55" i="2"/>
  <c r="K56" i="2"/>
  <c r="M56" i="2"/>
  <c r="Q56" i="2"/>
  <c r="O64" i="2"/>
  <c r="S64" i="2"/>
  <c r="M72" i="2"/>
  <c r="Q72" i="2"/>
  <c r="M81" i="2"/>
  <c r="M80" i="2"/>
  <c r="Q81" i="2"/>
  <c r="Q80" i="2"/>
  <c r="S88" i="2"/>
  <c r="S97" i="2"/>
  <c r="S96" i="2"/>
  <c r="P97" i="2"/>
  <c r="T101" i="2"/>
  <c r="U101" i="2" s="1"/>
  <c r="S105" i="2"/>
  <c r="S104" i="2"/>
  <c r="S121" i="2"/>
  <c r="S120" i="2"/>
  <c r="S129" i="2"/>
  <c r="S128" i="2"/>
  <c r="L104" i="2"/>
  <c r="N104" i="2"/>
  <c r="P104" i="2"/>
  <c r="R104" i="2"/>
  <c r="P105" i="2"/>
  <c r="T109" i="2"/>
  <c r="V109" i="2" s="1"/>
  <c r="T111" i="2"/>
  <c r="L120" i="2"/>
  <c r="N120" i="2"/>
  <c r="P120" i="2"/>
  <c r="R120" i="2"/>
  <c r="P121" i="2"/>
  <c r="L128" i="2"/>
  <c r="N128" i="2"/>
  <c r="P128" i="2"/>
  <c r="R128" i="2"/>
  <c r="P129" i="2"/>
  <c r="T133" i="2"/>
  <c r="V133" i="2" s="1"/>
  <c r="T135" i="2"/>
  <c r="U135" i="2" s="1"/>
  <c r="K144" i="2"/>
  <c r="M145" i="2"/>
  <c r="M144" i="2"/>
  <c r="P144" i="2"/>
  <c r="R145" i="2"/>
  <c r="R152" i="2"/>
  <c r="S159" i="2"/>
  <c r="P161" i="2"/>
  <c r="R161" i="2"/>
  <c r="R160" i="2"/>
  <c r="T172" i="2"/>
  <c r="U172" i="2" s="1"/>
  <c r="T174" i="2"/>
  <c r="U174" i="2" s="1"/>
  <c r="T206" i="2"/>
  <c r="U206" i="2" s="1"/>
  <c r="M88" i="2"/>
  <c r="Q88" i="2"/>
  <c r="O95" i="2"/>
  <c r="K96" i="2"/>
  <c r="M96" i="2"/>
  <c r="Q96" i="2"/>
  <c r="O103" i="2"/>
  <c r="K104" i="2"/>
  <c r="M104" i="2"/>
  <c r="Q104" i="2"/>
  <c r="O112" i="2"/>
  <c r="S112" i="2"/>
  <c r="O119" i="2"/>
  <c r="K120" i="2"/>
  <c r="M120" i="2"/>
  <c r="Q120" i="2"/>
  <c r="O127" i="2"/>
  <c r="K128" i="2"/>
  <c r="M128" i="2"/>
  <c r="Q128" i="2"/>
  <c r="O136" i="2"/>
  <c r="S136" i="2"/>
  <c r="Q145" i="2"/>
  <c r="P152" i="2"/>
  <c r="O158" i="2"/>
  <c r="L161" i="2"/>
  <c r="N161" i="2"/>
  <c r="L160" i="2"/>
  <c r="P160" i="2"/>
  <c r="V164" i="2"/>
  <c r="V166" i="2"/>
  <c r="S177" i="2"/>
  <c r="S176" i="2"/>
  <c r="V180" i="2"/>
  <c r="V182" i="2"/>
  <c r="T165" i="2"/>
  <c r="V165" i="2" s="1"/>
  <c r="T167" i="2"/>
  <c r="U167" i="2" s="1"/>
  <c r="L176" i="2"/>
  <c r="N176" i="2"/>
  <c r="P176" i="2"/>
  <c r="R176" i="2"/>
  <c r="P177" i="2"/>
  <c r="T181" i="2"/>
  <c r="V181" i="2" s="1"/>
  <c r="T183" i="2"/>
  <c r="L192" i="2"/>
  <c r="N192" i="2"/>
  <c r="P192" i="2"/>
  <c r="R192" i="2"/>
  <c r="P193" i="2"/>
  <c r="O198" i="2"/>
  <c r="S198" i="2"/>
  <c r="O199" i="2"/>
  <c r="S199" i="2"/>
  <c r="M201" i="2"/>
  <c r="Q201" i="2"/>
  <c r="O207" i="2"/>
  <c r="S207" i="2"/>
  <c r="T222" i="2"/>
  <c r="U222" i="2" s="1"/>
  <c r="T233" i="2"/>
  <c r="U231" i="2"/>
  <c r="Q144" i="2"/>
  <c r="K152" i="2"/>
  <c r="M152" i="2"/>
  <c r="Q152" i="2"/>
  <c r="O159" i="2"/>
  <c r="K160" i="2"/>
  <c r="M160" i="2"/>
  <c r="Q160" i="2"/>
  <c r="O168" i="2"/>
  <c r="S168" i="2"/>
  <c r="O175" i="2"/>
  <c r="K176" i="2"/>
  <c r="M176" i="2"/>
  <c r="Q176" i="2"/>
  <c r="U183" i="2"/>
  <c r="O184" i="2"/>
  <c r="S184" i="2"/>
  <c r="K191" i="2"/>
  <c r="M191" i="2"/>
  <c r="Q191" i="2"/>
  <c r="N201" i="2"/>
  <c r="P201" i="2"/>
  <c r="R201" i="2"/>
  <c r="L209" i="2"/>
  <c r="N209" i="2"/>
  <c r="P209" i="2"/>
  <c r="R209" i="2"/>
  <c r="M208" i="2"/>
  <c r="Q208" i="2"/>
  <c r="O205" i="2"/>
  <c r="V229" i="2"/>
  <c r="V231" i="2"/>
  <c r="S212" i="2"/>
  <c r="O213" i="2"/>
  <c r="S213" i="2"/>
  <c r="O214" i="2"/>
  <c r="O215" i="2"/>
  <c r="S215" i="2"/>
  <c r="M216" i="2"/>
  <c r="Q216" i="2"/>
  <c r="O223" i="2"/>
  <c r="S223" i="2"/>
  <c r="M224" i="2"/>
  <c r="Q224" i="2"/>
  <c r="T230" i="2"/>
  <c r="V230" i="2" s="1"/>
  <c r="S232" i="2"/>
  <c r="O233" i="2"/>
  <c r="S233" i="2"/>
  <c r="L200" i="2"/>
  <c r="N200" i="2"/>
  <c r="P200" i="2"/>
  <c r="R200" i="2"/>
  <c r="L208" i="2"/>
  <c r="N208" i="2"/>
  <c r="P208" i="2"/>
  <c r="R208" i="2"/>
  <c r="L216" i="2"/>
  <c r="N216" i="2"/>
  <c r="P216" i="2"/>
  <c r="R216" i="2"/>
  <c r="L224" i="2"/>
  <c r="N224" i="2"/>
  <c r="P224" i="2"/>
  <c r="R224" i="2"/>
  <c r="O148" i="2" l="1"/>
  <c r="O150" i="2"/>
  <c r="K145" i="2"/>
  <c r="K153" i="2"/>
  <c r="K88" i="2"/>
  <c r="P89" i="2"/>
  <c r="S79" i="2"/>
  <c r="P77" i="2"/>
  <c r="P81" i="2" s="1"/>
  <c r="V132" i="2"/>
  <c r="O151" i="2"/>
  <c r="K89" i="2"/>
  <c r="K78" i="2"/>
  <c r="K70" i="2" s="1"/>
  <c r="O70" i="2" s="1"/>
  <c r="K15" i="2"/>
  <c r="L76" i="2"/>
  <c r="L68" i="2" s="1"/>
  <c r="L12" i="2" s="1"/>
  <c r="L144" i="2"/>
  <c r="V222" i="2"/>
  <c r="K81" i="2"/>
  <c r="L88" i="2"/>
  <c r="L79" i="2"/>
  <c r="L71" i="2" s="1"/>
  <c r="S76" i="2"/>
  <c r="P68" i="2"/>
  <c r="P80" i="2"/>
  <c r="S71" i="2"/>
  <c r="P15" i="2"/>
  <c r="K73" i="2"/>
  <c r="L153" i="2"/>
  <c r="L97" i="2"/>
  <c r="O149" i="2"/>
  <c r="L152" i="2"/>
  <c r="O85" i="2"/>
  <c r="T85" i="2" s="1"/>
  <c r="V85" i="2" s="1"/>
  <c r="L89" i="2"/>
  <c r="L77" i="2"/>
  <c r="L69" i="2" s="1"/>
  <c r="O93" i="2"/>
  <c r="O97" i="2" s="1"/>
  <c r="L145" i="2"/>
  <c r="L189" i="2"/>
  <c r="L201" i="2"/>
  <c r="O197" i="2"/>
  <c r="T197" i="2" s="1"/>
  <c r="U197" i="2" s="1"/>
  <c r="V53" i="2"/>
  <c r="K80" i="2"/>
  <c r="K72" i="2"/>
  <c r="S78" i="2"/>
  <c r="P70" i="2"/>
  <c r="O86" i="2"/>
  <c r="T86" i="2" s="1"/>
  <c r="V86" i="2" s="1"/>
  <c r="V54" i="2"/>
  <c r="V172" i="2"/>
  <c r="O38" i="2"/>
  <c r="T38" i="2" s="1"/>
  <c r="U38" i="2" s="1"/>
  <c r="K30" i="2"/>
  <c r="V45" i="2"/>
  <c r="O37" i="2"/>
  <c r="K29" i="2"/>
  <c r="O44" i="2"/>
  <c r="O48" i="2" s="1"/>
  <c r="K36" i="2"/>
  <c r="V126" i="2"/>
  <c r="V118" i="2"/>
  <c r="V134" i="2"/>
  <c r="U157" i="2"/>
  <c r="U181" i="2"/>
  <c r="V206" i="2"/>
  <c r="T223" i="2"/>
  <c r="U223" i="2" s="1"/>
  <c r="O225" i="2"/>
  <c r="T214" i="2"/>
  <c r="V214" i="2" s="1"/>
  <c r="O177" i="2"/>
  <c r="O176" i="2"/>
  <c r="T175" i="2"/>
  <c r="V221" i="2"/>
  <c r="T198" i="2"/>
  <c r="U198" i="2" s="1"/>
  <c r="T158" i="2"/>
  <c r="V158" i="2" s="1"/>
  <c r="T156" i="2"/>
  <c r="V156" i="2" s="1"/>
  <c r="O129" i="2"/>
  <c r="O128" i="2"/>
  <c r="T127" i="2"/>
  <c r="U127" i="2" s="1"/>
  <c r="O121" i="2"/>
  <c r="O120" i="2"/>
  <c r="T119" i="2"/>
  <c r="U119" i="2" s="1"/>
  <c r="V190" i="2"/>
  <c r="T137" i="2"/>
  <c r="T136" i="2"/>
  <c r="V135" i="2"/>
  <c r="T113" i="2"/>
  <c r="T112" i="2"/>
  <c r="V111" i="2"/>
  <c r="O57" i="2"/>
  <c r="O56" i="2"/>
  <c r="T55" i="2"/>
  <c r="U55" i="2" s="1"/>
  <c r="O49" i="2"/>
  <c r="T47" i="2"/>
  <c r="U47" i="2" s="1"/>
  <c r="T39" i="2"/>
  <c r="U39" i="2" s="1"/>
  <c r="T31" i="2"/>
  <c r="U31" i="2" s="1"/>
  <c r="T23" i="2"/>
  <c r="U23" i="2" s="1"/>
  <c r="U109" i="2"/>
  <c r="T100" i="2"/>
  <c r="V100" i="2" s="1"/>
  <c r="T94" i="2"/>
  <c r="V94" i="2" s="1"/>
  <c r="V84" i="2"/>
  <c r="V46" i="2"/>
  <c r="S217" i="2"/>
  <c r="S216" i="2"/>
  <c r="T213" i="2"/>
  <c r="U213" i="2" s="1"/>
  <c r="M193" i="2"/>
  <c r="M192" i="2"/>
  <c r="M15" i="2"/>
  <c r="U230" i="2"/>
  <c r="S209" i="2"/>
  <c r="S208" i="2"/>
  <c r="T199" i="2"/>
  <c r="U199" i="2" s="1"/>
  <c r="T185" i="2"/>
  <c r="T184" i="2"/>
  <c r="V183" i="2"/>
  <c r="S225" i="2"/>
  <c r="S224" i="2"/>
  <c r="T215" i="2"/>
  <c r="V215" i="2" s="1"/>
  <c r="O217" i="2"/>
  <c r="T205" i="2"/>
  <c r="V205" i="2" s="1"/>
  <c r="Q193" i="2"/>
  <c r="Q192" i="2"/>
  <c r="Q15" i="2"/>
  <c r="K193" i="2"/>
  <c r="O191" i="2"/>
  <c r="O161" i="2"/>
  <c r="O160" i="2"/>
  <c r="T159" i="2"/>
  <c r="V159" i="2" s="1"/>
  <c r="T207" i="2"/>
  <c r="O209" i="2"/>
  <c r="U207" i="2"/>
  <c r="S201" i="2"/>
  <c r="S200" i="2"/>
  <c r="T169" i="2"/>
  <c r="T168" i="2"/>
  <c r="V167" i="2"/>
  <c r="V173" i="2"/>
  <c r="U111" i="2"/>
  <c r="O105" i="2"/>
  <c r="O104" i="2"/>
  <c r="T103" i="2"/>
  <c r="U103" i="2" s="1"/>
  <c r="O96" i="2"/>
  <c r="T95" i="2"/>
  <c r="U95" i="2" s="1"/>
  <c r="O88" i="2"/>
  <c r="T87" i="2"/>
  <c r="U87" i="2" s="1"/>
  <c r="S191" i="2"/>
  <c r="V174" i="2"/>
  <c r="U165" i="2"/>
  <c r="S161" i="2"/>
  <c r="S160" i="2"/>
  <c r="V125" i="2"/>
  <c r="V117" i="2"/>
  <c r="V101" i="2"/>
  <c r="U133" i="2"/>
  <c r="V124" i="2"/>
  <c r="V116" i="2"/>
  <c r="V102" i="2"/>
  <c r="T92" i="2"/>
  <c r="V92" i="2" s="1"/>
  <c r="T65" i="2"/>
  <c r="T64" i="2"/>
  <c r="V63" i="2"/>
  <c r="U61" i="2"/>
  <c r="V52" i="2"/>
  <c r="O152" i="2" l="1"/>
  <c r="P69" i="2"/>
  <c r="S80" i="2"/>
  <c r="O78" i="2"/>
  <c r="T78" i="2" s="1"/>
  <c r="U78" i="2" s="1"/>
  <c r="O153" i="2"/>
  <c r="S77" i="2"/>
  <c r="S81" i="2" s="1"/>
  <c r="O76" i="2"/>
  <c r="T76" i="2" s="1"/>
  <c r="U76" i="2" s="1"/>
  <c r="O68" i="2"/>
  <c r="V199" i="2"/>
  <c r="L72" i="2"/>
  <c r="V38" i="2"/>
  <c r="V197" i="2"/>
  <c r="L80" i="2"/>
  <c r="O79" i="2"/>
  <c r="T79" i="2" s="1"/>
  <c r="U79" i="2" s="1"/>
  <c r="S72" i="2"/>
  <c r="S68" i="2"/>
  <c r="P12" i="2"/>
  <c r="S12" i="2" s="1"/>
  <c r="P72" i="2"/>
  <c r="O201" i="2"/>
  <c r="L13" i="2"/>
  <c r="S69" i="2"/>
  <c r="S73" i="2" s="1"/>
  <c r="P13" i="2"/>
  <c r="P73" i="2"/>
  <c r="O89" i="2"/>
  <c r="O77" i="2"/>
  <c r="O69" i="2"/>
  <c r="L81" i="2"/>
  <c r="L73" i="2"/>
  <c r="L15" i="2"/>
  <c r="L16" i="2" s="1"/>
  <c r="O71" i="2"/>
  <c r="T93" i="2"/>
  <c r="V93" i="2" s="1"/>
  <c r="L193" i="2"/>
  <c r="O189" i="2"/>
  <c r="T189" i="2" s="1"/>
  <c r="V198" i="2"/>
  <c r="U205" i="2"/>
  <c r="U86" i="2"/>
  <c r="U158" i="2"/>
  <c r="S70" i="2"/>
  <c r="P14" i="2"/>
  <c r="S14" i="2" s="1"/>
  <c r="T70" i="2"/>
  <c r="U70" i="2" s="1"/>
  <c r="O30" i="2"/>
  <c r="K22" i="2"/>
  <c r="T37" i="2"/>
  <c r="V37" i="2" s="1"/>
  <c r="O41" i="2"/>
  <c r="O29" i="2"/>
  <c r="K21" i="2"/>
  <c r="K33" i="2"/>
  <c r="O36" i="2"/>
  <c r="K28" i="2"/>
  <c r="K40" i="2"/>
  <c r="T44" i="2"/>
  <c r="V44" i="2" s="1"/>
  <c r="U92" i="2"/>
  <c r="U156" i="2"/>
  <c r="U214" i="2"/>
  <c r="U215" i="2"/>
  <c r="V223" i="2"/>
  <c r="V213" i="2"/>
  <c r="S193" i="2"/>
  <c r="S192" i="2"/>
  <c r="T209" i="2"/>
  <c r="T161" i="2"/>
  <c r="T160" i="2"/>
  <c r="Q17" i="2"/>
  <c r="Q16" i="2"/>
  <c r="S15" i="2"/>
  <c r="T177" i="2"/>
  <c r="T176" i="2"/>
  <c r="V175" i="2"/>
  <c r="T89" i="2"/>
  <c r="T88" i="2"/>
  <c r="V87" i="2"/>
  <c r="T96" i="2"/>
  <c r="V95" i="2"/>
  <c r="T105" i="2"/>
  <c r="T104" i="2"/>
  <c r="V103" i="2"/>
  <c r="U159" i="2"/>
  <c r="T191" i="2"/>
  <c r="T217" i="2"/>
  <c r="T201" i="2"/>
  <c r="V207" i="2"/>
  <c r="U94" i="2"/>
  <c r="U100" i="2"/>
  <c r="V23" i="2"/>
  <c r="V31" i="2"/>
  <c r="V39" i="2"/>
  <c r="T49" i="2"/>
  <c r="V47" i="2"/>
  <c r="T57" i="2"/>
  <c r="T56" i="2"/>
  <c r="V55" i="2"/>
  <c r="U85" i="2"/>
  <c r="T121" i="2"/>
  <c r="T120" i="2"/>
  <c r="V119" i="2"/>
  <c r="T129" i="2"/>
  <c r="T128" i="2"/>
  <c r="V127" i="2"/>
  <c r="U175" i="2"/>
  <c r="T225" i="2"/>
  <c r="T77" i="2" l="1"/>
  <c r="V77" i="2" s="1"/>
  <c r="T68" i="2"/>
  <c r="U68" i="2" s="1"/>
  <c r="T69" i="2"/>
  <c r="U69" i="2" s="1"/>
  <c r="V76" i="2"/>
  <c r="V69" i="2"/>
  <c r="O73" i="2"/>
  <c r="T97" i="2"/>
  <c r="O81" i="2"/>
  <c r="O80" i="2"/>
  <c r="U93" i="2"/>
  <c r="V79" i="2"/>
  <c r="T80" i="2"/>
  <c r="V78" i="2"/>
  <c r="O15" i="2"/>
  <c r="P16" i="2"/>
  <c r="S13" i="2"/>
  <c r="S17" i="2" s="1"/>
  <c r="P17" i="2"/>
  <c r="L17" i="2"/>
  <c r="T71" i="2"/>
  <c r="O72" i="2"/>
  <c r="T48" i="2"/>
  <c r="O193" i="2"/>
  <c r="U189" i="2"/>
  <c r="V189" i="2"/>
  <c r="V70" i="2"/>
  <c r="T41" i="2"/>
  <c r="U37" i="2"/>
  <c r="O22" i="2"/>
  <c r="K14" i="2"/>
  <c r="O14" i="2" s="1"/>
  <c r="T30" i="2"/>
  <c r="V30" i="2" s="1"/>
  <c r="T29" i="2"/>
  <c r="U29" i="2" s="1"/>
  <c r="O33" i="2"/>
  <c r="O21" i="2"/>
  <c r="K25" i="2"/>
  <c r="K13" i="2"/>
  <c r="O28" i="2"/>
  <c r="K20" i="2"/>
  <c r="K32" i="2"/>
  <c r="U44" i="2"/>
  <c r="T36" i="2"/>
  <c r="U36" i="2" s="1"/>
  <c r="O40" i="2"/>
  <c r="T193" i="2"/>
  <c r="U191" i="2"/>
  <c r="S16" i="2"/>
  <c r="V191" i="2"/>
  <c r="U77" i="2" l="1"/>
  <c r="T81" i="2"/>
  <c r="V68" i="2"/>
  <c r="T15" i="2"/>
  <c r="V15" i="2" s="1"/>
  <c r="U71" i="2"/>
  <c r="T73" i="2"/>
  <c r="T72" i="2"/>
  <c r="V71" i="2"/>
  <c r="T14" i="2"/>
  <c r="V14" i="2" s="1"/>
  <c r="U30" i="2"/>
  <c r="T22" i="2"/>
  <c r="V22" i="2" s="1"/>
  <c r="O13" i="2"/>
  <c r="K17" i="2"/>
  <c r="T21" i="2"/>
  <c r="U21" i="2" s="1"/>
  <c r="O25" i="2"/>
  <c r="V29" i="2"/>
  <c r="T33" i="2"/>
  <c r="O20" i="2"/>
  <c r="K24" i="2"/>
  <c r="V36" i="2"/>
  <c r="T40" i="2"/>
  <c r="T28" i="2"/>
  <c r="O32" i="2"/>
  <c r="U15" i="2" l="1"/>
  <c r="U22" i="2"/>
  <c r="U14" i="2"/>
  <c r="V21" i="2"/>
  <c r="T25" i="2"/>
  <c r="T13" i="2"/>
  <c r="O17" i="2"/>
  <c r="V28" i="2"/>
  <c r="T32" i="2"/>
  <c r="U28" i="2"/>
  <c r="T20" i="2"/>
  <c r="O24" i="2"/>
  <c r="V13" i="2" l="1"/>
  <c r="T17" i="2"/>
  <c r="U13" i="2"/>
  <c r="V20" i="2"/>
  <c r="T24" i="2"/>
  <c r="U20" i="2"/>
  <c r="K232" i="2" l="1"/>
  <c r="O228" i="2"/>
  <c r="O232" i="2" s="1"/>
  <c r="K220" i="2"/>
  <c r="O220" i="2" s="1"/>
  <c r="T228" i="2" l="1"/>
  <c r="V228" i="2" s="1"/>
  <c r="K212" i="2"/>
  <c r="K204" i="2" s="1"/>
  <c r="K208" i="2" s="1"/>
  <c r="K224" i="2"/>
  <c r="O224" i="2"/>
  <c r="T220" i="2"/>
  <c r="T232" i="2" l="1"/>
  <c r="U228" i="2"/>
  <c r="K216" i="2"/>
  <c r="O204" i="2"/>
  <c r="O208" i="2" s="1"/>
  <c r="K196" i="2"/>
  <c r="K188" i="2" s="1"/>
  <c r="O212" i="2"/>
  <c r="T212" i="2" s="1"/>
  <c r="V220" i="2"/>
  <c r="T224" i="2"/>
  <c r="U220" i="2"/>
  <c r="T204" i="2"/>
  <c r="K200" i="2" l="1"/>
  <c r="O196" i="2"/>
  <c r="T196" i="2" s="1"/>
  <c r="U196" i="2" s="1"/>
  <c r="O216" i="2"/>
  <c r="T208" i="2"/>
  <c r="V204" i="2"/>
  <c r="K192" i="2"/>
  <c r="O188" i="2"/>
  <c r="K12" i="2"/>
  <c r="T216" i="2"/>
  <c r="V212" i="2"/>
  <c r="U204" i="2"/>
  <c r="U212" i="2"/>
  <c r="O200" i="2" l="1"/>
  <c r="O192" i="2"/>
  <c r="T188" i="2"/>
  <c r="U188" i="2" s="1"/>
  <c r="O12" i="2"/>
  <c r="K16" i="2"/>
  <c r="V196" i="2"/>
  <c r="T200" i="2"/>
  <c r="O16" i="2" l="1"/>
  <c r="T12" i="2"/>
  <c r="V188" i="2"/>
  <c r="T192" i="2"/>
  <c r="V12" i="2" l="1"/>
  <c r="T16" i="2"/>
  <c r="U12" i="2"/>
</calcChain>
</file>

<file path=xl/comments1.xml><?xml version="1.0" encoding="utf-8"?>
<comments xmlns="http://schemas.openxmlformats.org/spreadsheetml/2006/main">
  <authors>
    <author>HRAEI</author>
  </authors>
  <commentList>
    <comment ref="L24" authorId="0">
      <text>
        <r>
          <rPr>
            <b/>
            <sz val="9"/>
            <color indexed="81"/>
            <rFont val="Tahoma"/>
            <charset val="1"/>
          </rPr>
          <t>HRAEI: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31" authorId="0">
      <text>
        <r>
          <rPr>
            <b/>
            <sz val="9"/>
            <color indexed="81"/>
            <rFont val="Tahoma"/>
            <charset val="1"/>
          </rPr>
          <t>HRAEI: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<sst xmlns="http://schemas.openxmlformats.org/spreadsheetml/2006/main" count="401" uniqueCount="111">
  <si>
    <t>ESTADO ANALÍTICO DEL EJERCICIO DEL PRESUPUESTO DE EGRESOS EN CLASIFICACIÓN ECONÓMICA Y POR OBJETO DEL GASTO</t>
  </si>
  <si>
    <t>PRESIDENCIA DE LA REPÚBLICA</t>
  </si>
  <si>
    <t>(PESOS)</t>
  </si>
  <si>
    <t>CLASIFICACIÓN ECONÓMICA</t>
  </si>
  <si>
    <t>APROBADO</t>
  </si>
  <si>
    <t>MODIFICADO</t>
  </si>
  <si>
    <t>INFORMATIVO:</t>
  </si>
  <si>
    <t>OBJETO DEL GASTO</t>
  </si>
  <si>
    <t>AUTORIZADO</t>
  </si>
  <si>
    <t>ADEFAS</t>
  </si>
  <si>
    <t>DENOMINACIÓN</t>
  </si>
  <si>
    <t>TOTAL</t>
  </si>
  <si>
    <t>Gasto corriente</t>
  </si>
  <si>
    <t>Servicios personales</t>
  </si>
  <si>
    <t>Remuneraciones al personal de caracter permanente</t>
  </si>
  <si>
    <t>Remuneraciones adicionales y especiales</t>
  </si>
  <si>
    <t>Seguridad social</t>
  </si>
  <si>
    <t>Otras prestaciones sociales y economicas</t>
  </si>
  <si>
    <t>Previsiones</t>
  </si>
  <si>
    <t>Pago de estimulos a servidores publicos</t>
  </si>
  <si>
    <t>Gasto de operación</t>
  </si>
  <si>
    <t>Materiales y suministros</t>
  </si>
  <si>
    <t>Materiales de administracion, emision de documentos y articulos oficiales</t>
  </si>
  <si>
    <t>Alimentos y utensilios</t>
  </si>
  <si>
    <t>Materias primas y materiales de produccion y comercializacion</t>
  </si>
  <si>
    <t>Materiales y articulos de construccion y de reparacion</t>
  </si>
  <si>
    <t>Productos quimicos, farmaceuticos y de laboratorio</t>
  </si>
  <si>
    <t>Combustibles, lubricantes y aditivos</t>
  </si>
  <si>
    <t>Vestuario, blancos, prendas de proteccion y articulos deportivos</t>
  </si>
  <si>
    <t>Herramientas, refacciones y accesorios menores</t>
  </si>
  <si>
    <t>Servicios generales</t>
  </si>
  <si>
    <t>Servicios basicos</t>
  </si>
  <si>
    <t>Servicios de arrendamiento</t>
  </si>
  <si>
    <t>Servicios profesionales, cientificos, tecnicos y otros servicios</t>
  </si>
  <si>
    <t>Servicios financieros, bancarios y comerciales</t>
  </si>
  <si>
    <t>Servicios de traslado y viaticos</t>
  </si>
  <si>
    <t>Otros servicios generales</t>
  </si>
  <si>
    <t>Otros corrientes</t>
  </si>
  <si>
    <t>Gasto de inversión</t>
  </si>
  <si>
    <t>Inversión física</t>
  </si>
  <si>
    <t>1/ De acuerdo con la Ley General de Contabilidad Gubernamental el Gasto Pagado es el momento contable que refleja la cancelación total o parcial de las obligaciones de pago, que se concreta mediante el desembolso de efectivo o cualquier</t>
  </si>
  <si>
    <t xml:space="preserve"> otro medio de pago.  Incluye, en su caso, las Cuentas por Liquidar Certificadas Adefas.</t>
  </si>
  <si>
    <t>ESTADO ANALÍTICO DEL EJERCICIO DEL PRESUPUESTO DE EGRESOS EN CLASIFICACIÓN FUNCIONAL-PROGRAMÁTICO</t>
  </si>
  <si>
    <t>HOSPITAL REGIONAL DE ALTA ESPECIALIDAD DE IXTAPALUCA</t>
  </si>
  <si>
    <t>CATEGORÍAS</t>
  </si>
  <si>
    <t>GASTO CORRIENTE</t>
  </si>
  <si>
    <t>GASTO DE INVERSIÓN</t>
  </si>
  <si>
    <t>SERVICIOS</t>
  </si>
  <si>
    <t>GASTO DE</t>
  </si>
  <si>
    <t>SUBSIDIOS</t>
  </si>
  <si>
    <t xml:space="preserve">OTROS DE </t>
  </si>
  <si>
    <t>SUMA</t>
  </si>
  <si>
    <t>INVERSIÓN</t>
  </si>
  <si>
    <t>OTROS DE</t>
  </si>
  <si>
    <t>ESTRUCTURA</t>
  </si>
  <si>
    <t>F</t>
  </si>
  <si>
    <t>FN</t>
  </si>
  <si>
    <t>SFN</t>
  </si>
  <si>
    <t>AI</t>
  </si>
  <si>
    <t>PP</t>
  </si>
  <si>
    <t>UR</t>
  </si>
  <si>
    <t>PERSONALES</t>
  </si>
  <si>
    <t>OPERACIÓN</t>
  </si>
  <si>
    <t>CORRIENTE</t>
  </si>
  <si>
    <t>FÍSICA</t>
  </si>
  <si>
    <t>PORCENTUAL</t>
  </si>
  <si>
    <t>TOTAL APROBADO</t>
  </si>
  <si>
    <t>TOTAL MODIFICADO</t>
  </si>
  <si>
    <t>TOTAL DEVENGADO</t>
  </si>
  <si>
    <t>TOTAL PAGADO  1/</t>
  </si>
  <si>
    <t>Porcentaje Pag/Aprob</t>
  </si>
  <si>
    <t>Porcentaje Pag/Modif</t>
  </si>
  <si>
    <t>Gobierno</t>
  </si>
  <si>
    <t>Aprobado</t>
  </si>
  <si>
    <t>Modificado</t>
  </si>
  <si>
    <t>Devengado</t>
  </si>
  <si>
    <t>Pagado  1/</t>
  </si>
  <si>
    <t>Porcentaje de Pagado Pag/Aprob</t>
  </si>
  <si>
    <t>Porcentaje de Pagado Pag/Modif</t>
  </si>
  <si>
    <t>Coordinación de la Política de Gobierno</t>
  </si>
  <si>
    <t>Función Pública</t>
  </si>
  <si>
    <t>Función pública y buen gobierno</t>
  </si>
  <si>
    <t>O001</t>
  </si>
  <si>
    <t>Actividades de apoyo a la función pública y buen gobierno</t>
  </si>
  <si>
    <t>NBU</t>
  </si>
  <si>
    <t>Órgano Interno de Control</t>
  </si>
  <si>
    <t>Desarrollo Social</t>
  </si>
  <si>
    <t>Salud</t>
  </si>
  <si>
    <t>Prestación de Servicios de Salud a la Persona</t>
  </si>
  <si>
    <t>Servicios de apoyo administrativo</t>
  </si>
  <si>
    <t>M001</t>
  </si>
  <si>
    <t>Actividades de apoyo administrativo</t>
  </si>
  <si>
    <t>Prestaciones de servicios del Sistema Nacional de Salud organizados e integrados</t>
  </si>
  <si>
    <t>E023</t>
  </si>
  <si>
    <t>Prestaciones de servicios en los diferentes niveles de atención a la salud</t>
  </si>
  <si>
    <t>Generación de Recursos para la Salud</t>
  </si>
  <si>
    <t>Formación y capacitación de recursos humanos acordes a las necesidades y demandas de atención a la Salud</t>
  </si>
  <si>
    <t>E010</t>
  </si>
  <si>
    <t>Formación y desarrollo profesional de recursos humanos especializados para la salud</t>
  </si>
  <si>
    <t>E019</t>
  </si>
  <si>
    <t>Capacitación técnica y gerencial de recursos humanos para la salud</t>
  </si>
  <si>
    <t>Desarrollo Económico</t>
  </si>
  <si>
    <t>Ciencia, Tecnología e Innovación</t>
  </si>
  <si>
    <t>Investigación Científica</t>
  </si>
  <si>
    <t>Investigación em salud pertinente y de excelencia académica</t>
  </si>
  <si>
    <t>E022</t>
  </si>
  <si>
    <t>Investigación y desarrollo tecnológico en salud</t>
  </si>
  <si>
    <t>EJERCIDO</t>
  </si>
  <si>
    <t>PAGADO</t>
  </si>
  <si>
    <t>CUENTA DE LA HACIENDA PÚBLICA FEDERAL 2015</t>
  </si>
  <si>
    <t>JULIO -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</si>
</sst>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  <numFmt numFmtId="166" formatCode="_-[$€-2]* #,##0.00_-;\-[$€-2]* #,##0.00_-;_-[$€-2]* &quot;-&quot;??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8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sz val="9"/>
      <color theme="1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</cellStyleXfs>
  <cellXfs count="76">
    <xf numFmtId="0" fontId="0" fillId="0" borderId="0" xfId="0"/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37" fontId="3" fillId="2" borderId="1" xfId="0" applyNumberFormat="1" applyFont="1" applyFill="1" applyBorder="1" applyAlignment="1">
      <alignment horizontal="left" vertical="center"/>
    </xf>
    <xf numFmtId="37" fontId="3" fillId="2" borderId="1" xfId="0" applyNumberFormat="1" applyFont="1" applyFill="1" applyBorder="1" applyAlignment="1">
      <alignment horizontal="center" vertical="center"/>
    </xf>
    <xf numFmtId="37" fontId="3" fillId="2" borderId="2" xfId="0" applyNumberFormat="1" applyFont="1" applyFill="1" applyBorder="1" applyAlignment="1">
      <alignment horizontal="center" vertical="center"/>
    </xf>
    <xf numFmtId="37" fontId="3" fillId="2" borderId="3" xfId="0" applyNumberFormat="1" applyFont="1" applyFill="1" applyBorder="1" applyAlignment="1">
      <alignment horizontal="center" vertical="center"/>
    </xf>
    <xf numFmtId="37" fontId="3" fillId="2" borderId="4" xfId="0" applyNumberFormat="1" applyFont="1" applyFill="1" applyBorder="1" applyAlignment="1">
      <alignment horizontal="center" vertical="center"/>
    </xf>
    <xf numFmtId="37" fontId="3" fillId="2" borderId="0" xfId="0" applyNumberFormat="1" applyFont="1" applyFill="1" applyBorder="1" applyAlignment="1">
      <alignment horizontal="left" vertical="center"/>
    </xf>
    <xf numFmtId="37" fontId="3" fillId="2" borderId="0" xfId="0" applyNumberFormat="1" applyFont="1" applyFill="1" applyBorder="1" applyAlignment="1">
      <alignment horizontal="center" vertical="center"/>
    </xf>
    <xf numFmtId="37" fontId="3" fillId="2" borderId="5" xfId="0" applyNumberFormat="1" applyFont="1" applyFill="1" applyBorder="1" applyAlignment="1">
      <alignment horizontal="center" vertical="center"/>
    </xf>
    <xf numFmtId="37" fontId="3" fillId="2" borderId="6" xfId="0" applyNumberFormat="1" applyFont="1" applyFill="1" applyBorder="1" applyAlignment="1">
      <alignment horizontal="center" vertical="center"/>
    </xf>
    <xf numFmtId="37" fontId="3" fillId="2" borderId="7" xfId="0" applyNumberFormat="1" applyFont="1" applyFill="1" applyBorder="1" applyAlignment="1">
      <alignment horizontal="center" vertical="center"/>
    </xf>
    <xf numFmtId="37" fontId="3" fillId="2" borderId="8" xfId="0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2" xfId="0" applyBorder="1"/>
    <xf numFmtId="164" fontId="0" fillId="0" borderId="3" xfId="1" applyNumberFormat="1" applyFont="1" applyBorder="1" applyAlignment="1">
      <alignment horizontal="center"/>
    </xf>
    <xf numFmtId="0" fontId="2" fillId="0" borderId="4" xfId="0" applyFont="1" applyBorder="1"/>
    <xf numFmtId="0" fontId="2" fillId="0" borderId="0" xfId="0" applyFont="1" applyBorder="1"/>
    <xf numFmtId="165" fontId="2" fillId="0" borderId="5" xfId="1" applyNumberFormat="1" applyFont="1" applyBorder="1" applyAlignment="1">
      <alignment horizontal="center"/>
    </xf>
    <xf numFmtId="0" fontId="2" fillId="0" borderId="0" xfId="0" applyFont="1"/>
    <xf numFmtId="0" fontId="0" fillId="0" borderId="0" xfId="0" applyFont="1" applyBorder="1"/>
    <xf numFmtId="165" fontId="1" fillId="0" borderId="5" xfId="1" applyNumberFormat="1" applyFont="1" applyBorder="1" applyAlignment="1">
      <alignment horizontal="center"/>
    </xf>
    <xf numFmtId="0" fontId="0" fillId="0" borderId="0" xfId="0" applyFont="1"/>
    <xf numFmtId="0" fontId="0" fillId="0" borderId="4" xfId="0" applyFont="1" applyBorder="1"/>
    <xf numFmtId="0" fontId="0" fillId="0" borderId="6" xfId="0" applyBorder="1"/>
    <xf numFmtId="0" fontId="0" fillId="0" borderId="7" xfId="0" applyBorder="1"/>
    <xf numFmtId="165" fontId="0" fillId="0" borderId="8" xfId="1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centerContinuous"/>
    </xf>
    <xf numFmtId="0" fontId="7" fillId="0" borderId="0" xfId="0" applyFont="1" applyAlignment="1">
      <alignment horizontal="centerContinuous"/>
    </xf>
    <xf numFmtId="0" fontId="7" fillId="0" borderId="0" xfId="0" applyFont="1"/>
    <xf numFmtId="37" fontId="8" fillId="2" borderId="1" xfId="0" applyNumberFormat="1" applyFont="1" applyFill="1" applyBorder="1" applyAlignment="1">
      <alignment horizontal="centerContinuous" vertical="center"/>
    </xf>
    <xf numFmtId="37" fontId="8" fillId="2" borderId="2" xfId="0" applyNumberFormat="1" applyFont="1" applyFill="1" applyBorder="1" applyAlignment="1">
      <alignment horizontal="centerContinuous" vertical="center"/>
    </xf>
    <xf numFmtId="37" fontId="8" fillId="2" borderId="3" xfId="0" applyNumberFormat="1" applyFont="1" applyFill="1" applyBorder="1" applyAlignment="1">
      <alignment horizontal="center" vertical="center"/>
    </xf>
    <xf numFmtId="37" fontId="9" fillId="2" borderId="9" xfId="0" applyNumberFormat="1" applyFont="1" applyFill="1" applyBorder="1" applyAlignment="1">
      <alignment horizontal="centerContinuous" vertical="center"/>
    </xf>
    <xf numFmtId="37" fontId="8" fillId="2" borderId="10" xfId="0" applyNumberFormat="1" applyFont="1" applyFill="1" applyBorder="1" applyAlignment="1">
      <alignment horizontal="centerContinuous" vertical="center"/>
    </xf>
    <xf numFmtId="37" fontId="8" fillId="2" borderId="11" xfId="0" applyNumberFormat="1" applyFont="1" applyFill="1" applyBorder="1" applyAlignment="1">
      <alignment horizontal="centerContinuous" vertical="center"/>
    </xf>
    <xf numFmtId="37" fontId="9" fillId="2" borderId="12" xfId="0" applyNumberFormat="1" applyFont="1" applyFill="1" applyBorder="1" applyAlignment="1">
      <alignment horizontal="centerContinuous" vertical="center"/>
    </xf>
    <xf numFmtId="37" fontId="9" fillId="2" borderId="11" xfId="0" applyNumberFormat="1" applyFont="1" applyFill="1" applyBorder="1" applyAlignment="1">
      <alignment horizontal="centerContinuous" vertical="center"/>
    </xf>
    <xf numFmtId="37" fontId="8" fillId="2" borderId="1" xfId="0" applyNumberFormat="1" applyFont="1" applyFill="1" applyBorder="1" applyAlignment="1">
      <alignment horizontal="center" vertical="center"/>
    </xf>
    <xf numFmtId="37" fontId="8" fillId="2" borderId="5" xfId="0" applyNumberFormat="1" applyFont="1" applyFill="1" applyBorder="1" applyAlignment="1">
      <alignment horizontal="center" vertical="center"/>
    </xf>
    <xf numFmtId="37" fontId="8" fillId="2" borderId="13" xfId="0" applyNumberFormat="1" applyFont="1" applyFill="1" applyBorder="1" applyAlignment="1">
      <alignment horizontal="centerContinuous" vertical="center"/>
    </xf>
    <xf numFmtId="37" fontId="8" fillId="2" borderId="4" xfId="0" applyNumberFormat="1" applyFont="1" applyFill="1" applyBorder="1" applyAlignment="1">
      <alignment horizontal="center" vertical="center"/>
    </xf>
    <xf numFmtId="37" fontId="8" fillId="2" borderId="6" xfId="0" applyNumberFormat="1" applyFont="1" applyFill="1" applyBorder="1" applyAlignment="1">
      <alignment horizontal="centerContinuous" vertical="center"/>
    </xf>
    <xf numFmtId="37" fontId="8" fillId="2" borderId="14" xfId="0" applyNumberFormat="1" applyFont="1" applyFill="1" applyBorder="1" applyAlignment="1">
      <alignment horizontal="centerContinuous" vertical="center"/>
    </xf>
    <xf numFmtId="37" fontId="8" fillId="2" borderId="8" xfId="0" applyNumberFormat="1" applyFont="1" applyFill="1" applyBorder="1" applyAlignment="1">
      <alignment horizontal="center" vertical="center"/>
    </xf>
    <xf numFmtId="37" fontId="8" fillId="2" borderId="8" xfId="0" applyNumberFormat="1" applyFont="1" applyFill="1" applyBorder="1" applyAlignment="1">
      <alignment horizontal="left" vertical="center"/>
    </xf>
    <xf numFmtId="37" fontId="8" fillId="2" borderId="6" xfId="0" applyNumberFormat="1" applyFont="1" applyFill="1" applyBorder="1" applyAlignment="1">
      <alignment horizontal="center" vertical="center"/>
    </xf>
    <xf numFmtId="37" fontId="8" fillId="2" borderId="12" xfId="0" applyNumberFormat="1" applyFont="1" applyFill="1" applyBorder="1" applyAlignment="1">
      <alignment horizontal="center" vertical="center"/>
    </xf>
    <xf numFmtId="0" fontId="7" fillId="0" borderId="1" xfId="0" applyFont="1" applyBorder="1"/>
    <xf numFmtId="0" fontId="7" fillId="0" borderId="2" xfId="0" applyFont="1" applyBorder="1"/>
    <xf numFmtId="0" fontId="7" fillId="0" borderId="3" xfId="0" applyFont="1" applyBorder="1" applyAlignment="1">
      <alignment horizontal="center"/>
    </xf>
    <xf numFmtId="165" fontId="7" fillId="0" borderId="3" xfId="0" applyNumberFormat="1" applyFont="1" applyBorder="1" applyAlignment="1">
      <alignment horizontal="center"/>
    </xf>
    <xf numFmtId="0" fontId="6" fillId="0" borderId="4" xfId="0" applyFont="1" applyBorder="1"/>
    <xf numFmtId="0" fontId="6" fillId="0" borderId="0" xfId="0" applyFont="1" applyBorder="1"/>
    <xf numFmtId="165" fontId="6" fillId="0" borderId="5" xfId="1" applyNumberFormat="1" applyFont="1" applyBorder="1" applyAlignment="1">
      <alignment horizontal="center"/>
    </xf>
    <xf numFmtId="165" fontId="7" fillId="0" borderId="5" xfId="1" applyNumberFormat="1" applyFont="1" applyBorder="1" applyAlignment="1">
      <alignment horizontal="center"/>
    </xf>
    <xf numFmtId="164" fontId="7" fillId="0" borderId="5" xfId="1" applyNumberFormat="1" applyFont="1" applyBorder="1" applyAlignment="1">
      <alignment horizontal="center"/>
    </xf>
    <xf numFmtId="0" fontId="6" fillId="0" borderId="0" xfId="0" applyFont="1"/>
    <xf numFmtId="0" fontId="7" fillId="0" borderId="0" xfId="0" applyFont="1" applyBorder="1"/>
    <xf numFmtId="0" fontId="7" fillId="0" borderId="4" xfId="0" applyFont="1" applyBorder="1"/>
    <xf numFmtId="0" fontId="6" fillId="0" borderId="0" xfId="0" applyFont="1" applyFill="1" applyBorder="1"/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/>
    <xf numFmtId="0" fontId="7" fillId="0" borderId="0" xfId="0" applyFont="1" applyBorder="1" applyAlignment="1">
      <alignment wrapText="1"/>
    </xf>
    <xf numFmtId="0" fontId="7" fillId="0" borderId="6" xfId="0" applyFont="1" applyBorder="1"/>
    <xf numFmtId="0" fontId="7" fillId="0" borderId="7" xfId="0" applyFont="1" applyBorder="1"/>
    <xf numFmtId="165" fontId="7" fillId="0" borderId="8" xfId="1" applyNumberFormat="1" applyFont="1" applyBorder="1" applyAlignment="1">
      <alignment horizontal="center"/>
    </xf>
    <xf numFmtId="0" fontId="7" fillId="0" borderId="0" xfId="0" applyFont="1" applyAlignment="1">
      <alignment horizontal="left"/>
    </xf>
    <xf numFmtId="0" fontId="10" fillId="0" borderId="0" xfId="0" applyFont="1"/>
    <xf numFmtId="0" fontId="7" fillId="0" borderId="0" xfId="0" applyFont="1" applyAlignment="1">
      <alignment horizontal="center"/>
    </xf>
    <xf numFmtId="165" fontId="0" fillId="0" borderId="5" xfId="1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</cellXfs>
  <cellStyles count="4">
    <cellStyle name="Euro" xfId="2"/>
    <cellStyle name="Millares" xfId="1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C2:V240"/>
  <sheetViews>
    <sheetView tabSelected="1" topLeftCell="D1" zoomScale="85" zoomScaleNormal="85" workbookViewId="0">
      <selection activeCell="M7" sqref="M7"/>
    </sheetView>
  </sheetViews>
  <sheetFormatPr baseColWidth="10" defaultRowHeight="14.25" x14ac:dyDescent="0.2"/>
  <cols>
    <col min="1" max="3" width="11.42578125" style="33" customWidth="1"/>
    <col min="4" max="9" width="5.7109375" style="33" customWidth="1"/>
    <col min="10" max="10" width="76.42578125" style="33" customWidth="1"/>
    <col min="11" max="18" width="18.42578125" style="73" customWidth="1"/>
    <col min="19" max="19" width="19.28515625" style="73" customWidth="1"/>
    <col min="20" max="22" width="18.42578125" style="73" customWidth="1"/>
    <col min="23" max="16384" width="11.42578125" style="33"/>
  </cols>
  <sheetData>
    <row r="2" spans="4:22" ht="15" x14ac:dyDescent="0.25">
      <c r="D2" s="31"/>
      <c r="E2" s="31"/>
      <c r="F2" s="31"/>
      <c r="G2" s="31"/>
      <c r="H2" s="31"/>
      <c r="I2" s="31"/>
      <c r="J2" s="31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</row>
    <row r="3" spans="4:22" ht="15" x14ac:dyDescent="0.25">
      <c r="D3" s="31" t="s">
        <v>42</v>
      </c>
      <c r="E3" s="31"/>
      <c r="F3" s="31"/>
      <c r="G3" s="31"/>
      <c r="H3" s="31"/>
      <c r="I3" s="31"/>
      <c r="J3" s="31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</row>
    <row r="4" spans="4:22" ht="15" x14ac:dyDescent="0.25">
      <c r="D4" s="31" t="s">
        <v>43</v>
      </c>
      <c r="E4" s="31"/>
      <c r="F4" s="31"/>
      <c r="G4" s="31"/>
      <c r="H4" s="31"/>
      <c r="I4" s="31"/>
      <c r="J4" s="31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</row>
    <row r="5" spans="4:22" ht="15" x14ac:dyDescent="0.25">
      <c r="D5" s="31" t="s">
        <v>2</v>
      </c>
      <c r="E5" s="31"/>
      <c r="F5" s="31"/>
      <c r="G5" s="31"/>
      <c r="H5" s="31"/>
      <c r="I5" s="31"/>
      <c r="J5" s="31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</row>
    <row r="6" spans="4:22" ht="15" x14ac:dyDescent="0.25">
      <c r="M6" s="75" t="s">
        <v>110</v>
      </c>
      <c r="N6" s="75"/>
    </row>
    <row r="7" spans="4:22" ht="15" x14ac:dyDescent="0.2">
      <c r="D7" s="34" t="s">
        <v>44</v>
      </c>
      <c r="E7" s="35"/>
      <c r="F7" s="35"/>
      <c r="G7" s="35"/>
      <c r="H7" s="35"/>
      <c r="I7" s="35"/>
      <c r="J7" s="36"/>
      <c r="K7" s="37" t="s">
        <v>45</v>
      </c>
      <c r="L7" s="38"/>
      <c r="M7" s="38"/>
      <c r="N7" s="38"/>
      <c r="O7" s="39"/>
      <c r="P7" s="37" t="s">
        <v>46</v>
      </c>
      <c r="Q7" s="38"/>
      <c r="R7" s="38"/>
      <c r="S7" s="39"/>
      <c r="T7" s="40" t="s">
        <v>11</v>
      </c>
      <c r="U7" s="37"/>
      <c r="V7" s="41"/>
    </row>
    <row r="8" spans="4:22" x14ac:dyDescent="0.2">
      <c r="D8" s="36"/>
      <c r="E8" s="36"/>
      <c r="F8" s="36"/>
      <c r="G8" s="36"/>
      <c r="H8" s="42"/>
      <c r="I8" s="42"/>
      <c r="J8" s="43" t="s">
        <v>10</v>
      </c>
      <c r="K8" s="43" t="s">
        <v>47</v>
      </c>
      <c r="L8" s="43" t="s">
        <v>48</v>
      </c>
      <c r="M8" s="43" t="s">
        <v>49</v>
      </c>
      <c r="N8" s="43" t="s">
        <v>50</v>
      </c>
      <c r="O8" s="43" t="s">
        <v>51</v>
      </c>
      <c r="P8" s="43" t="s">
        <v>52</v>
      </c>
      <c r="Q8" s="43" t="s">
        <v>49</v>
      </c>
      <c r="R8" s="43" t="s">
        <v>53</v>
      </c>
      <c r="S8" s="43" t="s">
        <v>51</v>
      </c>
      <c r="T8" s="43" t="s">
        <v>11</v>
      </c>
      <c r="U8" s="34" t="s">
        <v>54</v>
      </c>
      <c r="V8" s="44"/>
    </row>
    <row r="9" spans="4:22" x14ac:dyDescent="0.2">
      <c r="D9" s="43" t="s">
        <v>55</v>
      </c>
      <c r="E9" s="43" t="s">
        <v>56</v>
      </c>
      <c r="F9" s="43" t="s">
        <v>57</v>
      </c>
      <c r="G9" s="43" t="s">
        <v>58</v>
      </c>
      <c r="H9" s="45" t="s">
        <v>59</v>
      </c>
      <c r="I9" s="45" t="s">
        <v>60</v>
      </c>
      <c r="J9" s="43"/>
      <c r="K9" s="43" t="s">
        <v>61</v>
      </c>
      <c r="L9" s="43" t="s">
        <v>62</v>
      </c>
      <c r="M9" s="43"/>
      <c r="N9" s="43" t="s">
        <v>63</v>
      </c>
      <c r="O9" s="43"/>
      <c r="P9" s="43" t="s">
        <v>64</v>
      </c>
      <c r="Q9" s="43"/>
      <c r="R9" s="43" t="s">
        <v>52</v>
      </c>
      <c r="S9" s="43"/>
      <c r="T9" s="43"/>
      <c r="U9" s="46" t="s">
        <v>65</v>
      </c>
      <c r="V9" s="47"/>
    </row>
    <row r="10" spans="4:22" x14ac:dyDescent="0.2">
      <c r="D10" s="48"/>
      <c r="E10" s="49"/>
      <c r="F10" s="49"/>
      <c r="G10" s="48"/>
      <c r="H10" s="50"/>
      <c r="I10" s="50"/>
      <c r="J10" s="48"/>
      <c r="K10" s="43"/>
      <c r="L10" s="43"/>
      <c r="M10" s="43"/>
      <c r="N10" s="43"/>
      <c r="O10" s="43"/>
      <c r="P10" s="43"/>
      <c r="Q10" s="43"/>
      <c r="R10" s="43"/>
      <c r="S10" s="43"/>
      <c r="T10" s="48"/>
      <c r="U10" s="51" t="s">
        <v>63</v>
      </c>
      <c r="V10" s="51" t="s">
        <v>52</v>
      </c>
    </row>
    <row r="11" spans="4:22" x14ac:dyDescent="0.2">
      <c r="D11" s="52"/>
      <c r="E11" s="53"/>
      <c r="F11" s="53"/>
      <c r="G11" s="53"/>
      <c r="H11" s="53"/>
      <c r="I11" s="53"/>
      <c r="J11" s="53"/>
      <c r="K11" s="54"/>
      <c r="L11" s="55"/>
      <c r="M11" s="54"/>
      <c r="N11" s="54"/>
      <c r="O11" s="54"/>
      <c r="P11" s="54"/>
      <c r="Q11" s="54"/>
      <c r="R11" s="54"/>
      <c r="S11" s="54"/>
      <c r="T11" s="54"/>
      <c r="U11" s="54"/>
      <c r="V11" s="54"/>
    </row>
    <row r="12" spans="4:22" s="61" customFormat="1" ht="15" x14ac:dyDescent="0.25">
      <c r="D12" s="56"/>
      <c r="E12" s="57"/>
      <c r="F12" s="57"/>
      <c r="G12" s="57"/>
      <c r="H12" s="57"/>
      <c r="I12" s="57"/>
      <c r="J12" s="57" t="s">
        <v>66</v>
      </c>
      <c r="K12" s="58">
        <f>SUM(K20,K68,K188)</f>
        <v>83606816</v>
      </c>
      <c r="L12" s="58">
        <f>SUM(L20,L68,L188)</f>
        <v>132089489</v>
      </c>
      <c r="M12" s="58">
        <f t="shared" ref="M12:N12" si="0">SUM(M20,M68,M188)</f>
        <v>0</v>
      </c>
      <c r="N12" s="58">
        <f t="shared" si="0"/>
        <v>0</v>
      </c>
      <c r="O12" s="58">
        <f>SUM(K12:N12)</f>
        <v>215696305</v>
      </c>
      <c r="P12" s="58">
        <f t="shared" ref="P12:R15" si="1">SUM(P20,P68,P188)</f>
        <v>112500000</v>
      </c>
      <c r="Q12" s="58">
        <f t="shared" si="1"/>
        <v>0</v>
      </c>
      <c r="R12" s="58">
        <f t="shared" si="1"/>
        <v>0</v>
      </c>
      <c r="S12" s="58">
        <f>SUM(P12:R12)</f>
        <v>112500000</v>
      </c>
      <c r="T12" s="59">
        <f>SUM(O12,S12)</f>
        <v>328196305</v>
      </c>
      <c r="U12" s="60">
        <f t="shared" ref="U12:U15" si="2">+IFERROR(O12/T12*100,0)</f>
        <v>65.721734740432254</v>
      </c>
      <c r="V12" s="60">
        <f t="shared" ref="V12:V15" si="3">+IFERROR(S12/T12*100,0)</f>
        <v>34.278265259567746</v>
      </c>
    </row>
    <row r="13" spans="4:22" s="61" customFormat="1" ht="15" x14ac:dyDescent="0.25">
      <c r="D13" s="56"/>
      <c r="E13" s="57"/>
      <c r="F13" s="57"/>
      <c r="G13" s="57"/>
      <c r="H13" s="57"/>
      <c r="I13" s="57"/>
      <c r="J13" s="57" t="s">
        <v>67</v>
      </c>
      <c r="K13" s="58">
        <f t="shared" ref="K13:N15" si="4">SUM(K21,K69,K189)</f>
        <v>78974260.910000011</v>
      </c>
      <c r="L13" s="58">
        <f t="shared" si="4"/>
        <v>149108295.02000004</v>
      </c>
      <c r="M13" s="58">
        <f t="shared" si="4"/>
        <v>0</v>
      </c>
      <c r="N13" s="58">
        <f t="shared" si="4"/>
        <v>33732</v>
      </c>
      <c r="O13" s="58">
        <f t="shared" ref="O13:O15" si="5">SUM(K13:N13)</f>
        <v>228116287.93000007</v>
      </c>
      <c r="P13" s="58">
        <f t="shared" si="1"/>
        <v>134675209.27000001</v>
      </c>
      <c r="Q13" s="58">
        <f t="shared" si="1"/>
        <v>0</v>
      </c>
      <c r="R13" s="58">
        <f t="shared" si="1"/>
        <v>0</v>
      </c>
      <c r="S13" s="58">
        <f t="shared" ref="S13:S15" si="6">SUM(P13:R13)</f>
        <v>134675209.27000001</v>
      </c>
      <c r="T13" s="59">
        <f t="shared" ref="T13:T14" si="7">SUM(O13,S13)</f>
        <v>362791497.20000005</v>
      </c>
      <c r="U13" s="60">
        <f t="shared" si="2"/>
        <v>62.878068998470461</v>
      </c>
      <c r="V13" s="60">
        <f t="shared" si="3"/>
        <v>37.121931001529546</v>
      </c>
    </row>
    <row r="14" spans="4:22" ht="15" x14ac:dyDescent="0.25">
      <c r="D14" s="56"/>
      <c r="E14" s="62"/>
      <c r="F14" s="62"/>
      <c r="G14" s="62"/>
      <c r="H14" s="62"/>
      <c r="I14" s="62"/>
      <c r="J14" s="57" t="s">
        <v>68</v>
      </c>
      <c r="K14" s="58">
        <f t="shared" si="4"/>
        <v>78974260.910000011</v>
      </c>
      <c r="L14" s="58">
        <f>SUM(L22,L70,L190)</f>
        <v>159887128.04000005</v>
      </c>
      <c r="M14" s="58">
        <f t="shared" si="4"/>
        <v>0</v>
      </c>
      <c r="N14" s="58">
        <f t="shared" si="4"/>
        <v>33732</v>
      </c>
      <c r="O14" s="58">
        <f t="shared" si="5"/>
        <v>238895120.95000005</v>
      </c>
      <c r="P14" s="58">
        <f t="shared" si="1"/>
        <v>134675209.27000001</v>
      </c>
      <c r="Q14" s="58">
        <f t="shared" si="1"/>
        <v>0</v>
      </c>
      <c r="R14" s="58">
        <f t="shared" si="1"/>
        <v>0</v>
      </c>
      <c r="S14" s="58">
        <f t="shared" si="6"/>
        <v>134675209.27000001</v>
      </c>
      <c r="T14" s="59">
        <f t="shared" si="7"/>
        <v>373570330.22000003</v>
      </c>
      <c r="U14" s="60">
        <f t="shared" si="2"/>
        <v>63.949168770793939</v>
      </c>
      <c r="V14" s="60">
        <f t="shared" si="3"/>
        <v>36.050831229206068</v>
      </c>
    </row>
    <row r="15" spans="4:22" ht="15" x14ac:dyDescent="0.25">
      <c r="D15" s="63"/>
      <c r="E15" s="62"/>
      <c r="F15" s="62"/>
      <c r="G15" s="62"/>
      <c r="H15" s="62"/>
      <c r="I15" s="62"/>
      <c r="J15" s="64" t="s">
        <v>69</v>
      </c>
      <c r="K15" s="58">
        <f>SUM(K23,K71,K191)</f>
        <v>78974260.910000011</v>
      </c>
      <c r="L15" s="58">
        <f t="shared" si="4"/>
        <v>159887128.04000005</v>
      </c>
      <c r="M15" s="58">
        <f t="shared" si="4"/>
        <v>0</v>
      </c>
      <c r="N15" s="58">
        <f t="shared" si="4"/>
        <v>33732</v>
      </c>
      <c r="O15" s="58">
        <f t="shared" si="5"/>
        <v>238895120.95000005</v>
      </c>
      <c r="P15" s="58">
        <f t="shared" si="1"/>
        <v>134675209.27000001</v>
      </c>
      <c r="Q15" s="58">
        <f t="shared" si="1"/>
        <v>0</v>
      </c>
      <c r="R15" s="58">
        <f t="shared" si="1"/>
        <v>0</v>
      </c>
      <c r="S15" s="58">
        <f t="shared" si="6"/>
        <v>134675209.27000001</v>
      </c>
      <c r="T15" s="59">
        <f>SUM(O15,S15)</f>
        <v>373570330.22000003</v>
      </c>
      <c r="U15" s="60">
        <f t="shared" si="2"/>
        <v>63.949168770793939</v>
      </c>
      <c r="V15" s="60">
        <f t="shared" si="3"/>
        <v>36.050831229206068</v>
      </c>
    </row>
    <row r="16" spans="4:22" ht="15" x14ac:dyDescent="0.25">
      <c r="D16" s="63"/>
      <c r="E16" s="62"/>
      <c r="F16" s="62"/>
      <c r="G16" s="62"/>
      <c r="H16" s="62"/>
      <c r="I16" s="62"/>
      <c r="J16" s="64" t="s">
        <v>70</v>
      </c>
      <c r="K16" s="60">
        <f>SUM(K15/K12*100)</f>
        <v>94.459117914501149</v>
      </c>
      <c r="L16" s="60">
        <f>SUM(L15/L12*100)</f>
        <v>121.04455036539663</v>
      </c>
      <c r="M16" s="60"/>
      <c r="N16" s="60" t="e">
        <f>SUM(N15/N12*100)</f>
        <v>#DIV/0!</v>
      </c>
      <c r="O16" s="60">
        <f>SUM(O15/O12*100)</f>
        <v>110.75531449182685</v>
      </c>
      <c r="P16" s="60">
        <f t="shared" ref="P16:S16" si="8">SUM(P15/P12*100)</f>
        <v>119.7112971288889</v>
      </c>
      <c r="Q16" s="60" t="e">
        <f t="shared" si="8"/>
        <v>#DIV/0!</v>
      </c>
      <c r="R16" s="60" t="e">
        <f t="shared" si="8"/>
        <v>#DIV/0!</v>
      </c>
      <c r="S16" s="60">
        <f t="shared" si="8"/>
        <v>119.7112971288889</v>
      </c>
      <c r="T16" s="60">
        <f>SUM(T15/T12*100)</f>
        <v>113.82526997675978</v>
      </c>
      <c r="U16" s="60"/>
      <c r="V16" s="60"/>
    </row>
    <row r="17" spans="4:22" ht="15" x14ac:dyDescent="0.25">
      <c r="D17" s="63"/>
      <c r="E17" s="62"/>
      <c r="F17" s="62"/>
      <c r="G17" s="62"/>
      <c r="H17" s="62"/>
      <c r="I17" s="62"/>
      <c r="J17" s="64" t="s">
        <v>71</v>
      </c>
      <c r="K17" s="60">
        <f>SUM(K15/K13*100)</f>
        <v>100</v>
      </c>
      <c r="L17" s="60">
        <f>SUM(L15/L13*100)</f>
        <v>107.22886209553548</v>
      </c>
      <c r="M17" s="60"/>
      <c r="N17" s="60">
        <f>SUM(N15/N13*100)</f>
        <v>100</v>
      </c>
      <c r="O17" s="60">
        <f>SUM(O15/O13*100)</f>
        <v>104.72514835210171</v>
      </c>
      <c r="P17" s="60">
        <f t="shared" ref="P17:S17" si="9">SUM(P15/P13*100)</f>
        <v>100</v>
      </c>
      <c r="Q17" s="60" t="e">
        <f t="shared" si="9"/>
        <v>#DIV/0!</v>
      </c>
      <c r="R17" s="60" t="e">
        <f t="shared" si="9"/>
        <v>#DIV/0!</v>
      </c>
      <c r="S17" s="60">
        <f t="shared" si="9"/>
        <v>100</v>
      </c>
      <c r="T17" s="60">
        <f>SUM(T15/T13*100)</f>
        <v>102.9710820411146</v>
      </c>
      <c r="U17" s="60"/>
      <c r="V17" s="60"/>
    </row>
    <row r="18" spans="4:22" ht="15" x14ac:dyDescent="0.25">
      <c r="D18" s="63"/>
      <c r="E18" s="62"/>
      <c r="F18" s="62"/>
      <c r="G18" s="62"/>
      <c r="H18" s="62"/>
      <c r="I18" s="62"/>
      <c r="J18" s="64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</row>
    <row r="19" spans="4:22" x14ac:dyDescent="0.2">
      <c r="D19" s="63">
        <v>1</v>
      </c>
      <c r="E19" s="62"/>
      <c r="F19" s="62"/>
      <c r="G19" s="62"/>
      <c r="H19" s="62"/>
      <c r="I19" s="62"/>
      <c r="J19" s="62" t="s">
        <v>72</v>
      </c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60"/>
      <c r="V19" s="60"/>
    </row>
    <row r="20" spans="4:22" x14ac:dyDescent="0.2">
      <c r="D20" s="63">
        <v>1</v>
      </c>
      <c r="E20" s="62"/>
      <c r="F20" s="62"/>
      <c r="G20" s="62"/>
      <c r="H20" s="62"/>
      <c r="I20" s="62"/>
      <c r="J20" s="62" t="s">
        <v>73</v>
      </c>
      <c r="K20" s="59">
        <f>SUM(K28)</f>
        <v>135848</v>
      </c>
      <c r="L20" s="59">
        <f>SUM(L28)</f>
        <v>2600</v>
      </c>
      <c r="M20" s="59">
        <f t="shared" ref="M20:N23" si="10">SUM(M28)</f>
        <v>0</v>
      </c>
      <c r="N20" s="59">
        <f t="shared" si="10"/>
        <v>0</v>
      </c>
      <c r="O20" s="59">
        <f>SUM(K20:N20)</f>
        <v>138448</v>
      </c>
      <c r="P20" s="59">
        <f t="shared" ref="P20:R20" si="11">SUM(P28)</f>
        <v>0</v>
      </c>
      <c r="Q20" s="59">
        <f t="shared" si="11"/>
        <v>0</v>
      </c>
      <c r="R20" s="59">
        <f t="shared" si="11"/>
        <v>0</v>
      </c>
      <c r="S20" s="59">
        <f>SUM(P20:R20)</f>
        <v>0</v>
      </c>
      <c r="T20" s="59">
        <f>SUM(O20,S20)</f>
        <v>138448</v>
      </c>
      <c r="U20" s="60">
        <f t="shared" ref="U20:U23" si="12">+IFERROR(O20/T20*100,0)</f>
        <v>100</v>
      </c>
      <c r="V20" s="60">
        <f t="shared" ref="V20:V23" si="13">+IFERROR(S20/T20*100,0)</f>
        <v>0</v>
      </c>
    </row>
    <row r="21" spans="4:22" x14ac:dyDescent="0.2">
      <c r="D21" s="63">
        <v>1</v>
      </c>
      <c r="E21" s="62"/>
      <c r="F21" s="62"/>
      <c r="G21" s="62"/>
      <c r="H21" s="62"/>
      <c r="I21" s="62"/>
      <c r="J21" s="62" t="s">
        <v>74</v>
      </c>
      <c r="K21" s="59">
        <f t="shared" ref="K21:L23" si="14">SUM(K29)</f>
        <v>474294.93</v>
      </c>
      <c r="L21" s="59">
        <f t="shared" si="14"/>
        <v>21475</v>
      </c>
      <c r="M21" s="59">
        <f t="shared" si="10"/>
        <v>0</v>
      </c>
      <c r="N21" s="59">
        <f t="shared" si="10"/>
        <v>0</v>
      </c>
      <c r="O21" s="59">
        <f t="shared" ref="O21:O23" si="15">SUM(K21:N21)</f>
        <v>495769.93</v>
      </c>
      <c r="P21" s="59">
        <f t="shared" ref="P21:R21" si="16">SUM(P29)</f>
        <v>0</v>
      </c>
      <c r="Q21" s="59">
        <f t="shared" si="16"/>
        <v>0</v>
      </c>
      <c r="R21" s="59">
        <f t="shared" si="16"/>
        <v>0</v>
      </c>
      <c r="S21" s="59">
        <f t="shared" ref="S21:S23" si="17">SUM(P21:R21)</f>
        <v>0</v>
      </c>
      <c r="T21" s="59">
        <f t="shared" ref="T21:T23" si="18">SUM(O21,S21)</f>
        <v>495769.93</v>
      </c>
      <c r="U21" s="60">
        <f t="shared" si="12"/>
        <v>100</v>
      </c>
      <c r="V21" s="60">
        <f t="shared" si="13"/>
        <v>0</v>
      </c>
    </row>
    <row r="22" spans="4:22" x14ac:dyDescent="0.2">
      <c r="D22" s="63">
        <v>1</v>
      </c>
      <c r="E22" s="62"/>
      <c r="F22" s="62"/>
      <c r="G22" s="62"/>
      <c r="H22" s="62"/>
      <c r="I22" s="62"/>
      <c r="J22" s="62" t="s">
        <v>75</v>
      </c>
      <c r="K22" s="59">
        <f t="shared" si="14"/>
        <v>474294.93</v>
      </c>
      <c r="L22" s="59">
        <f t="shared" si="14"/>
        <v>18875</v>
      </c>
      <c r="M22" s="59">
        <f t="shared" si="10"/>
        <v>0</v>
      </c>
      <c r="N22" s="59">
        <f t="shared" si="10"/>
        <v>0</v>
      </c>
      <c r="O22" s="59">
        <f t="shared" si="15"/>
        <v>493169.93</v>
      </c>
      <c r="P22" s="59">
        <f t="shared" ref="P22:R23" si="19">SUM(P30)</f>
        <v>0</v>
      </c>
      <c r="Q22" s="59">
        <f t="shared" si="19"/>
        <v>0</v>
      </c>
      <c r="R22" s="59">
        <f t="shared" si="19"/>
        <v>0</v>
      </c>
      <c r="S22" s="59">
        <f t="shared" si="17"/>
        <v>0</v>
      </c>
      <c r="T22" s="59">
        <f t="shared" si="18"/>
        <v>493169.93</v>
      </c>
      <c r="U22" s="60">
        <f t="shared" si="12"/>
        <v>100</v>
      </c>
      <c r="V22" s="60">
        <f t="shared" si="13"/>
        <v>0</v>
      </c>
    </row>
    <row r="23" spans="4:22" x14ac:dyDescent="0.2">
      <c r="D23" s="63">
        <v>1</v>
      </c>
      <c r="E23" s="62"/>
      <c r="F23" s="62"/>
      <c r="G23" s="62"/>
      <c r="H23" s="62"/>
      <c r="I23" s="62"/>
      <c r="J23" s="62" t="s">
        <v>76</v>
      </c>
      <c r="K23" s="59">
        <f t="shared" si="14"/>
        <v>474294.93</v>
      </c>
      <c r="L23" s="59">
        <f t="shared" si="14"/>
        <v>18875</v>
      </c>
      <c r="M23" s="59">
        <f t="shared" si="10"/>
        <v>0</v>
      </c>
      <c r="N23" s="59">
        <f t="shared" si="10"/>
        <v>0</v>
      </c>
      <c r="O23" s="59">
        <f t="shared" si="15"/>
        <v>493169.93</v>
      </c>
      <c r="P23" s="59">
        <f t="shared" si="19"/>
        <v>0</v>
      </c>
      <c r="Q23" s="59">
        <f t="shared" si="19"/>
        <v>0</v>
      </c>
      <c r="R23" s="59">
        <f t="shared" si="19"/>
        <v>0</v>
      </c>
      <c r="S23" s="59">
        <f t="shared" si="17"/>
        <v>0</v>
      </c>
      <c r="T23" s="59">
        <f t="shared" si="18"/>
        <v>493169.93</v>
      </c>
      <c r="U23" s="60">
        <f t="shared" si="12"/>
        <v>100</v>
      </c>
      <c r="V23" s="60">
        <f t="shared" si="13"/>
        <v>0</v>
      </c>
    </row>
    <row r="24" spans="4:22" x14ac:dyDescent="0.2">
      <c r="D24" s="63">
        <v>1</v>
      </c>
      <c r="E24" s="62"/>
      <c r="F24" s="62"/>
      <c r="G24" s="62"/>
      <c r="H24" s="62"/>
      <c r="I24" s="62"/>
      <c r="J24" s="62" t="s">
        <v>77</v>
      </c>
      <c r="K24" s="60">
        <f>SUM(K23/K20*100)</f>
        <v>349.13648342264884</v>
      </c>
      <c r="L24" s="60">
        <f>SUM(L23/L20*100)</f>
        <v>725.96153846153845</v>
      </c>
      <c r="M24" s="60" t="e">
        <f t="shared" ref="M24:N24" si="20">SUM(M23/M20*100)</f>
        <v>#DIV/0!</v>
      </c>
      <c r="N24" s="60" t="e">
        <f t="shared" si="20"/>
        <v>#DIV/0!</v>
      </c>
      <c r="O24" s="60">
        <f>SUM(O23/O20*100)</f>
        <v>356.21311250433376</v>
      </c>
      <c r="P24" s="60" t="e">
        <f t="shared" ref="P24:R24" si="21">SUM(P23/P20*100)</f>
        <v>#DIV/0!</v>
      </c>
      <c r="Q24" s="60" t="e">
        <f t="shared" si="21"/>
        <v>#DIV/0!</v>
      </c>
      <c r="R24" s="60" t="e">
        <f t="shared" si="21"/>
        <v>#DIV/0!</v>
      </c>
      <c r="S24" s="60" t="e">
        <f>SUM(S23/S20*100)</f>
        <v>#DIV/0!</v>
      </c>
      <c r="T24" s="60">
        <f>SUM(T23/T20*100)</f>
        <v>356.21311250433376</v>
      </c>
      <c r="U24" s="60"/>
      <c r="V24" s="60"/>
    </row>
    <row r="25" spans="4:22" x14ac:dyDescent="0.2">
      <c r="D25" s="63">
        <v>1</v>
      </c>
      <c r="E25" s="62"/>
      <c r="F25" s="62"/>
      <c r="G25" s="62"/>
      <c r="H25" s="62"/>
      <c r="I25" s="62"/>
      <c r="J25" s="62" t="s">
        <v>78</v>
      </c>
      <c r="K25" s="60">
        <f>SUM(K23/K21*100)</f>
        <v>100</v>
      </c>
      <c r="L25" s="60">
        <f>SUM(L23/L21*100)</f>
        <v>87.89289871944122</v>
      </c>
      <c r="M25" s="60" t="e">
        <f t="shared" ref="M25:N25" si="22">SUM(M23/M21*100)</f>
        <v>#DIV/0!</v>
      </c>
      <c r="N25" s="60" t="e">
        <f t="shared" si="22"/>
        <v>#DIV/0!</v>
      </c>
      <c r="O25" s="60">
        <f>SUM(O23/O21*100)</f>
        <v>99.475563191176192</v>
      </c>
      <c r="P25" s="60" t="e">
        <f t="shared" ref="P25:R25" si="23">SUM(P23/P21*100)</f>
        <v>#DIV/0!</v>
      </c>
      <c r="Q25" s="60" t="e">
        <f t="shared" si="23"/>
        <v>#DIV/0!</v>
      </c>
      <c r="R25" s="60" t="e">
        <f t="shared" si="23"/>
        <v>#DIV/0!</v>
      </c>
      <c r="S25" s="60" t="e">
        <f>SUM(S23/S21*100)</f>
        <v>#DIV/0!</v>
      </c>
      <c r="T25" s="60">
        <f>SUM(T23/T21*100)</f>
        <v>99.475563191176192</v>
      </c>
      <c r="U25" s="60"/>
      <c r="V25" s="60"/>
    </row>
    <row r="26" spans="4:22" x14ac:dyDescent="0.2">
      <c r="D26" s="63"/>
      <c r="E26" s="62"/>
      <c r="F26" s="62"/>
      <c r="G26" s="62"/>
      <c r="H26" s="62"/>
      <c r="I26" s="62"/>
      <c r="J26" s="62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60"/>
      <c r="V26" s="60"/>
    </row>
    <row r="27" spans="4:22" x14ac:dyDescent="0.2">
      <c r="D27" s="63">
        <v>1</v>
      </c>
      <c r="E27" s="62">
        <v>3</v>
      </c>
      <c r="F27" s="62"/>
      <c r="G27" s="62"/>
      <c r="H27" s="62"/>
      <c r="I27" s="62"/>
      <c r="J27" s="62" t="s">
        <v>79</v>
      </c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60"/>
      <c r="V27" s="60"/>
    </row>
    <row r="28" spans="4:22" x14ac:dyDescent="0.2">
      <c r="D28" s="63">
        <v>1</v>
      </c>
      <c r="E28" s="62">
        <v>3</v>
      </c>
      <c r="F28" s="62"/>
      <c r="G28" s="62"/>
      <c r="H28" s="62"/>
      <c r="I28" s="62"/>
      <c r="J28" s="62" t="s">
        <v>73</v>
      </c>
      <c r="K28" s="59">
        <f>SUM(K36)</f>
        <v>135848</v>
      </c>
      <c r="L28" s="59">
        <f>SUM(L36)</f>
        <v>2600</v>
      </c>
      <c r="M28" s="59">
        <f t="shared" ref="M28:N31" si="24">SUM(M36)</f>
        <v>0</v>
      </c>
      <c r="N28" s="59">
        <f t="shared" si="24"/>
        <v>0</v>
      </c>
      <c r="O28" s="59">
        <f>SUM(K28:N28)</f>
        <v>138448</v>
      </c>
      <c r="P28" s="59">
        <f t="shared" ref="P28:R28" si="25">SUM(P36)</f>
        <v>0</v>
      </c>
      <c r="Q28" s="59">
        <f t="shared" si="25"/>
        <v>0</v>
      </c>
      <c r="R28" s="59">
        <f t="shared" si="25"/>
        <v>0</v>
      </c>
      <c r="S28" s="59">
        <f>SUM(P28:R28)</f>
        <v>0</v>
      </c>
      <c r="T28" s="59">
        <f>SUM(O28,S28)</f>
        <v>138448</v>
      </c>
      <c r="U28" s="60">
        <f t="shared" ref="U28:U31" si="26">+IFERROR(O28/T28*100,0)</f>
        <v>100</v>
      </c>
      <c r="V28" s="60">
        <f t="shared" ref="V28:V31" si="27">+IFERROR(S28/T28*100,0)</f>
        <v>0</v>
      </c>
    </row>
    <row r="29" spans="4:22" x14ac:dyDescent="0.2">
      <c r="D29" s="63">
        <v>1</v>
      </c>
      <c r="E29" s="62">
        <v>3</v>
      </c>
      <c r="F29" s="62"/>
      <c r="G29" s="62"/>
      <c r="H29" s="62"/>
      <c r="I29" s="62"/>
      <c r="J29" s="62" t="s">
        <v>74</v>
      </c>
      <c r="K29" s="59">
        <f t="shared" ref="K29:L31" si="28">SUM(K37)</f>
        <v>474294.93</v>
      </c>
      <c r="L29" s="59">
        <f t="shared" si="28"/>
        <v>21475</v>
      </c>
      <c r="M29" s="59">
        <f t="shared" si="24"/>
        <v>0</v>
      </c>
      <c r="N29" s="59">
        <f t="shared" si="24"/>
        <v>0</v>
      </c>
      <c r="O29" s="59">
        <f t="shared" ref="O29:O31" si="29">SUM(K29:N29)</f>
        <v>495769.93</v>
      </c>
      <c r="P29" s="59">
        <f t="shared" ref="P29:R29" si="30">SUM(P37)</f>
        <v>0</v>
      </c>
      <c r="Q29" s="59">
        <f t="shared" si="30"/>
        <v>0</v>
      </c>
      <c r="R29" s="59">
        <f t="shared" si="30"/>
        <v>0</v>
      </c>
      <c r="S29" s="59">
        <f t="shared" ref="S29:S31" si="31">SUM(P29:R29)</f>
        <v>0</v>
      </c>
      <c r="T29" s="59">
        <f t="shared" ref="T29:T31" si="32">SUM(O29,S29)</f>
        <v>495769.93</v>
      </c>
      <c r="U29" s="60">
        <f t="shared" si="26"/>
        <v>100</v>
      </c>
      <c r="V29" s="60">
        <f t="shared" si="27"/>
        <v>0</v>
      </c>
    </row>
    <row r="30" spans="4:22" x14ac:dyDescent="0.2">
      <c r="D30" s="63">
        <v>1</v>
      </c>
      <c r="E30" s="62">
        <v>3</v>
      </c>
      <c r="F30" s="62"/>
      <c r="G30" s="62"/>
      <c r="H30" s="62"/>
      <c r="I30" s="62"/>
      <c r="J30" s="62" t="s">
        <v>75</v>
      </c>
      <c r="K30" s="59">
        <f t="shared" si="28"/>
        <v>474294.93</v>
      </c>
      <c r="L30" s="59">
        <f t="shared" si="28"/>
        <v>18875</v>
      </c>
      <c r="M30" s="59">
        <f t="shared" si="24"/>
        <v>0</v>
      </c>
      <c r="N30" s="59">
        <f t="shared" si="24"/>
        <v>0</v>
      </c>
      <c r="O30" s="59">
        <f t="shared" si="29"/>
        <v>493169.93</v>
      </c>
      <c r="P30" s="59">
        <f t="shared" ref="P30:R31" si="33">SUM(P38)</f>
        <v>0</v>
      </c>
      <c r="Q30" s="59">
        <f t="shared" si="33"/>
        <v>0</v>
      </c>
      <c r="R30" s="59">
        <f t="shared" si="33"/>
        <v>0</v>
      </c>
      <c r="S30" s="59">
        <f t="shared" si="31"/>
        <v>0</v>
      </c>
      <c r="T30" s="59">
        <f t="shared" si="32"/>
        <v>493169.93</v>
      </c>
      <c r="U30" s="60">
        <f t="shared" si="26"/>
        <v>100</v>
      </c>
      <c r="V30" s="60">
        <f t="shared" si="27"/>
        <v>0</v>
      </c>
    </row>
    <row r="31" spans="4:22" x14ac:dyDescent="0.2">
      <c r="D31" s="63">
        <v>1</v>
      </c>
      <c r="E31" s="62">
        <v>3</v>
      </c>
      <c r="F31" s="62"/>
      <c r="G31" s="62"/>
      <c r="H31" s="62"/>
      <c r="I31" s="62"/>
      <c r="J31" s="62" t="s">
        <v>76</v>
      </c>
      <c r="K31" s="59">
        <f t="shared" si="28"/>
        <v>474294.93</v>
      </c>
      <c r="L31" s="59">
        <f t="shared" si="28"/>
        <v>18875</v>
      </c>
      <c r="M31" s="59">
        <f t="shared" si="24"/>
        <v>0</v>
      </c>
      <c r="N31" s="59">
        <f t="shared" si="24"/>
        <v>0</v>
      </c>
      <c r="O31" s="59">
        <f t="shared" si="29"/>
        <v>493169.93</v>
      </c>
      <c r="P31" s="59">
        <f t="shared" si="33"/>
        <v>0</v>
      </c>
      <c r="Q31" s="59">
        <f t="shared" si="33"/>
        <v>0</v>
      </c>
      <c r="R31" s="59">
        <f t="shared" si="33"/>
        <v>0</v>
      </c>
      <c r="S31" s="59">
        <f t="shared" si="31"/>
        <v>0</v>
      </c>
      <c r="T31" s="59">
        <f t="shared" si="32"/>
        <v>493169.93</v>
      </c>
      <c r="U31" s="60">
        <f t="shared" si="26"/>
        <v>100</v>
      </c>
      <c r="V31" s="60">
        <f t="shared" si="27"/>
        <v>0</v>
      </c>
    </row>
    <row r="32" spans="4:22" x14ac:dyDescent="0.2">
      <c r="D32" s="63">
        <v>1</v>
      </c>
      <c r="E32" s="62">
        <v>3</v>
      </c>
      <c r="F32" s="62"/>
      <c r="G32" s="62"/>
      <c r="H32" s="62"/>
      <c r="I32" s="62"/>
      <c r="J32" s="62" t="s">
        <v>77</v>
      </c>
      <c r="K32" s="60">
        <f>SUM(K31/K28*100)</f>
        <v>349.13648342264884</v>
      </c>
      <c r="L32" s="60">
        <f>SUM(L31/L28*100)</f>
        <v>725.96153846153845</v>
      </c>
      <c r="M32" s="60" t="e">
        <f t="shared" ref="M32:N32" si="34">SUM(M31/M28*100)</f>
        <v>#DIV/0!</v>
      </c>
      <c r="N32" s="60" t="e">
        <f t="shared" si="34"/>
        <v>#DIV/0!</v>
      </c>
      <c r="O32" s="60">
        <f>SUM(O31/O28*100)</f>
        <v>356.21311250433376</v>
      </c>
      <c r="P32" s="60" t="e">
        <f t="shared" ref="P32:R32" si="35">SUM(P31/P28*100)</f>
        <v>#DIV/0!</v>
      </c>
      <c r="Q32" s="60" t="e">
        <f t="shared" si="35"/>
        <v>#DIV/0!</v>
      </c>
      <c r="R32" s="60" t="e">
        <f t="shared" si="35"/>
        <v>#DIV/0!</v>
      </c>
      <c r="S32" s="60" t="e">
        <f>SUM(S31/S28*100)</f>
        <v>#DIV/0!</v>
      </c>
      <c r="T32" s="60">
        <f>SUM(T31/T28*100)</f>
        <v>356.21311250433376</v>
      </c>
      <c r="U32" s="60"/>
      <c r="V32" s="60"/>
    </row>
    <row r="33" spans="4:22" x14ac:dyDescent="0.2">
      <c r="D33" s="63">
        <v>1</v>
      </c>
      <c r="E33" s="62">
        <v>3</v>
      </c>
      <c r="F33" s="62"/>
      <c r="G33" s="62"/>
      <c r="H33" s="62"/>
      <c r="I33" s="62"/>
      <c r="J33" s="62" t="s">
        <v>78</v>
      </c>
      <c r="K33" s="60">
        <f>SUM(K31/K29*100)</f>
        <v>100</v>
      </c>
      <c r="L33" s="60">
        <f>SUM(L31/L29*100)</f>
        <v>87.89289871944122</v>
      </c>
      <c r="M33" s="60" t="e">
        <f t="shared" ref="M33:N33" si="36">SUM(M31/M29*100)</f>
        <v>#DIV/0!</v>
      </c>
      <c r="N33" s="60" t="e">
        <f t="shared" si="36"/>
        <v>#DIV/0!</v>
      </c>
      <c r="O33" s="60">
        <f>SUM(O31/O29*100)</f>
        <v>99.475563191176192</v>
      </c>
      <c r="P33" s="60" t="e">
        <f t="shared" ref="P33:R33" si="37">SUM(P31/P29*100)</f>
        <v>#DIV/0!</v>
      </c>
      <c r="Q33" s="60" t="e">
        <f t="shared" si="37"/>
        <v>#DIV/0!</v>
      </c>
      <c r="R33" s="60" t="e">
        <f t="shared" si="37"/>
        <v>#DIV/0!</v>
      </c>
      <c r="S33" s="60" t="e">
        <f>SUM(S31/S29*100)</f>
        <v>#DIV/0!</v>
      </c>
      <c r="T33" s="60">
        <f>SUM(T31/T29*100)</f>
        <v>99.475563191176192</v>
      </c>
      <c r="U33" s="60"/>
      <c r="V33" s="60"/>
    </row>
    <row r="34" spans="4:22" ht="15" x14ac:dyDescent="0.25">
      <c r="D34" s="63"/>
      <c r="E34" s="62"/>
      <c r="F34" s="62"/>
      <c r="G34" s="62"/>
      <c r="H34" s="62"/>
      <c r="I34" s="62"/>
      <c r="J34" s="64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</row>
    <row r="35" spans="4:22" x14ac:dyDescent="0.2">
      <c r="D35" s="63">
        <v>1</v>
      </c>
      <c r="E35" s="62">
        <v>3</v>
      </c>
      <c r="F35" s="62">
        <v>4</v>
      </c>
      <c r="G35" s="62"/>
      <c r="H35" s="62"/>
      <c r="I35" s="62"/>
      <c r="J35" s="62" t="s">
        <v>80</v>
      </c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60"/>
      <c r="V35" s="60"/>
    </row>
    <row r="36" spans="4:22" x14ac:dyDescent="0.2">
      <c r="D36" s="63">
        <v>1</v>
      </c>
      <c r="E36" s="62">
        <v>3</v>
      </c>
      <c r="F36" s="62">
        <v>4</v>
      </c>
      <c r="G36" s="62"/>
      <c r="H36" s="62"/>
      <c r="I36" s="62"/>
      <c r="J36" s="62" t="s">
        <v>73</v>
      </c>
      <c r="K36" s="59">
        <f>SUM(K44)</f>
        <v>135848</v>
      </c>
      <c r="L36" s="59">
        <f>SUM(L44)</f>
        <v>2600</v>
      </c>
      <c r="M36" s="59">
        <f t="shared" ref="M36:N39" si="38">SUM(M44)</f>
        <v>0</v>
      </c>
      <c r="N36" s="59">
        <f t="shared" si="38"/>
        <v>0</v>
      </c>
      <c r="O36" s="59">
        <f>SUM(K36:N36)</f>
        <v>138448</v>
      </c>
      <c r="P36" s="59">
        <f t="shared" ref="P36:R36" si="39">SUM(P44)</f>
        <v>0</v>
      </c>
      <c r="Q36" s="59">
        <f t="shared" si="39"/>
        <v>0</v>
      </c>
      <c r="R36" s="59">
        <f t="shared" si="39"/>
        <v>0</v>
      </c>
      <c r="S36" s="59">
        <f>SUM(P36:R36)</f>
        <v>0</v>
      </c>
      <c r="T36" s="59">
        <f>SUM(O36,S36)</f>
        <v>138448</v>
      </c>
      <c r="U36" s="60">
        <f t="shared" ref="U36:U39" si="40">+IFERROR(O36/T36*100,0)</f>
        <v>100</v>
      </c>
      <c r="V36" s="60">
        <f t="shared" ref="V36:V39" si="41">+IFERROR(S36/T36*100,0)</f>
        <v>0</v>
      </c>
    </row>
    <row r="37" spans="4:22" x14ac:dyDescent="0.2">
      <c r="D37" s="63">
        <v>1</v>
      </c>
      <c r="E37" s="62">
        <v>3</v>
      </c>
      <c r="F37" s="62">
        <v>4</v>
      </c>
      <c r="G37" s="62"/>
      <c r="H37" s="62"/>
      <c r="I37" s="62"/>
      <c r="J37" s="62" t="s">
        <v>74</v>
      </c>
      <c r="K37" s="59">
        <f t="shared" ref="K37:L39" si="42">SUM(K45)</f>
        <v>474294.93</v>
      </c>
      <c r="L37" s="59">
        <f t="shared" si="42"/>
        <v>21475</v>
      </c>
      <c r="M37" s="59">
        <f t="shared" si="38"/>
        <v>0</v>
      </c>
      <c r="N37" s="59">
        <f t="shared" si="38"/>
        <v>0</v>
      </c>
      <c r="O37" s="59">
        <f t="shared" ref="O37:O39" si="43">SUM(K37:N37)</f>
        <v>495769.93</v>
      </c>
      <c r="P37" s="59">
        <f t="shared" ref="P37:R37" si="44">SUM(P45)</f>
        <v>0</v>
      </c>
      <c r="Q37" s="59">
        <f t="shared" si="44"/>
        <v>0</v>
      </c>
      <c r="R37" s="59">
        <f t="shared" si="44"/>
        <v>0</v>
      </c>
      <c r="S37" s="59">
        <f t="shared" ref="S37:S39" si="45">SUM(P37:R37)</f>
        <v>0</v>
      </c>
      <c r="T37" s="59">
        <f t="shared" ref="T37:T39" si="46">SUM(O37,S37)</f>
        <v>495769.93</v>
      </c>
      <c r="U37" s="60">
        <f t="shared" si="40"/>
        <v>100</v>
      </c>
      <c r="V37" s="60">
        <f t="shared" si="41"/>
        <v>0</v>
      </c>
    </row>
    <row r="38" spans="4:22" x14ac:dyDescent="0.2">
      <c r="D38" s="63">
        <v>1</v>
      </c>
      <c r="E38" s="62">
        <v>3</v>
      </c>
      <c r="F38" s="62">
        <v>4</v>
      </c>
      <c r="G38" s="62"/>
      <c r="H38" s="62"/>
      <c r="I38" s="62"/>
      <c r="J38" s="62" t="s">
        <v>75</v>
      </c>
      <c r="K38" s="59">
        <f t="shared" si="42"/>
        <v>474294.93</v>
      </c>
      <c r="L38" s="59">
        <f t="shared" si="42"/>
        <v>18875</v>
      </c>
      <c r="M38" s="59">
        <f t="shared" si="38"/>
        <v>0</v>
      </c>
      <c r="N38" s="59">
        <f t="shared" si="38"/>
        <v>0</v>
      </c>
      <c r="O38" s="59">
        <f t="shared" si="43"/>
        <v>493169.93</v>
      </c>
      <c r="P38" s="59">
        <f t="shared" ref="P38:R39" si="47">SUM(P46)</f>
        <v>0</v>
      </c>
      <c r="Q38" s="59">
        <f t="shared" si="47"/>
        <v>0</v>
      </c>
      <c r="R38" s="59">
        <f t="shared" si="47"/>
        <v>0</v>
      </c>
      <c r="S38" s="59">
        <f t="shared" si="45"/>
        <v>0</v>
      </c>
      <c r="T38" s="59">
        <f t="shared" si="46"/>
        <v>493169.93</v>
      </c>
      <c r="U38" s="60">
        <f t="shared" si="40"/>
        <v>100</v>
      </c>
      <c r="V38" s="60">
        <f t="shared" si="41"/>
        <v>0</v>
      </c>
    </row>
    <row r="39" spans="4:22" x14ac:dyDescent="0.2">
      <c r="D39" s="63">
        <v>1</v>
      </c>
      <c r="E39" s="62">
        <v>3</v>
      </c>
      <c r="F39" s="62">
        <v>4</v>
      </c>
      <c r="G39" s="62"/>
      <c r="H39" s="62"/>
      <c r="I39" s="62"/>
      <c r="J39" s="62" t="s">
        <v>76</v>
      </c>
      <c r="K39" s="59">
        <f t="shared" si="42"/>
        <v>474294.93</v>
      </c>
      <c r="L39" s="59">
        <f t="shared" si="42"/>
        <v>18875</v>
      </c>
      <c r="M39" s="59">
        <f t="shared" si="38"/>
        <v>0</v>
      </c>
      <c r="N39" s="59">
        <f t="shared" si="38"/>
        <v>0</v>
      </c>
      <c r="O39" s="59">
        <f t="shared" si="43"/>
        <v>493169.93</v>
      </c>
      <c r="P39" s="59">
        <f t="shared" si="47"/>
        <v>0</v>
      </c>
      <c r="Q39" s="59">
        <f t="shared" si="47"/>
        <v>0</v>
      </c>
      <c r="R39" s="59">
        <f t="shared" si="47"/>
        <v>0</v>
      </c>
      <c r="S39" s="59">
        <f t="shared" si="45"/>
        <v>0</v>
      </c>
      <c r="T39" s="59">
        <f t="shared" si="46"/>
        <v>493169.93</v>
      </c>
      <c r="U39" s="60">
        <f t="shared" si="40"/>
        <v>100</v>
      </c>
      <c r="V39" s="60">
        <f t="shared" si="41"/>
        <v>0</v>
      </c>
    </row>
    <row r="40" spans="4:22" x14ac:dyDescent="0.2">
      <c r="D40" s="63">
        <v>1</v>
      </c>
      <c r="E40" s="62">
        <v>3</v>
      </c>
      <c r="F40" s="62">
        <v>4</v>
      </c>
      <c r="G40" s="62"/>
      <c r="H40" s="62"/>
      <c r="I40" s="62"/>
      <c r="J40" s="62" t="s">
        <v>77</v>
      </c>
      <c r="K40" s="60">
        <f>SUM(K39/K36*100)</f>
        <v>349.13648342264884</v>
      </c>
      <c r="L40" s="60">
        <f>SUM(L39/L36*100)</f>
        <v>725.96153846153845</v>
      </c>
      <c r="M40" s="60" t="e">
        <f t="shared" ref="M40:N40" si="48">SUM(M39/M36*100)</f>
        <v>#DIV/0!</v>
      </c>
      <c r="N40" s="60" t="e">
        <f t="shared" si="48"/>
        <v>#DIV/0!</v>
      </c>
      <c r="O40" s="60">
        <f>SUM(O39/O36*100)</f>
        <v>356.21311250433376</v>
      </c>
      <c r="P40" s="60" t="e">
        <f t="shared" ref="P40:R40" si="49">SUM(P39/P36*100)</f>
        <v>#DIV/0!</v>
      </c>
      <c r="Q40" s="60" t="e">
        <f t="shared" si="49"/>
        <v>#DIV/0!</v>
      </c>
      <c r="R40" s="60" t="e">
        <f t="shared" si="49"/>
        <v>#DIV/0!</v>
      </c>
      <c r="S40" s="60" t="e">
        <f>SUM(S39/S36*100)</f>
        <v>#DIV/0!</v>
      </c>
      <c r="T40" s="60">
        <f>SUM(T39/T36*100)</f>
        <v>356.21311250433376</v>
      </c>
      <c r="U40" s="60"/>
      <c r="V40" s="60"/>
    </row>
    <row r="41" spans="4:22" x14ac:dyDescent="0.2">
      <c r="D41" s="63">
        <v>1</v>
      </c>
      <c r="E41" s="62">
        <v>3</v>
      </c>
      <c r="F41" s="62">
        <v>4</v>
      </c>
      <c r="G41" s="62"/>
      <c r="H41" s="62"/>
      <c r="I41" s="62"/>
      <c r="J41" s="62" t="s">
        <v>78</v>
      </c>
      <c r="K41" s="60">
        <f>SUM(K39/K37*100)</f>
        <v>100</v>
      </c>
      <c r="L41" s="60">
        <f>SUM(L39/L37*100)</f>
        <v>87.89289871944122</v>
      </c>
      <c r="M41" s="60" t="e">
        <f t="shared" ref="M41:N41" si="50">SUM(M39/M37*100)</f>
        <v>#DIV/0!</v>
      </c>
      <c r="N41" s="60" t="e">
        <f t="shared" si="50"/>
        <v>#DIV/0!</v>
      </c>
      <c r="O41" s="60">
        <f>SUM(O39/O37*100)</f>
        <v>99.475563191176192</v>
      </c>
      <c r="P41" s="60" t="e">
        <f t="shared" ref="P41:R41" si="51">SUM(P39/P37*100)</f>
        <v>#DIV/0!</v>
      </c>
      <c r="Q41" s="60" t="e">
        <f t="shared" si="51"/>
        <v>#DIV/0!</v>
      </c>
      <c r="R41" s="60" t="e">
        <f t="shared" si="51"/>
        <v>#DIV/0!</v>
      </c>
      <c r="S41" s="60" t="e">
        <f>SUM(S39/S37*100)</f>
        <v>#DIV/0!</v>
      </c>
      <c r="T41" s="60">
        <f>SUM(T39/T37*100)</f>
        <v>99.475563191176192</v>
      </c>
      <c r="U41" s="60"/>
      <c r="V41" s="60"/>
    </row>
    <row r="42" spans="4:22" x14ac:dyDescent="0.2">
      <c r="D42" s="63"/>
      <c r="E42" s="62"/>
      <c r="F42" s="62"/>
      <c r="G42" s="62"/>
      <c r="H42" s="62"/>
      <c r="I42" s="62"/>
      <c r="J42" s="62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60"/>
      <c r="V42" s="60"/>
    </row>
    <row r="43" spans="4:22" x14ac:dyDescent="0.2">
      <c r="D43" s="63">
        <v>1</v>
      </c>
      <c r="E43" s="62">
        <v>3</v>
      </c>
      <c r="F43" s="62">
        <v>4</v>
      </c>
      <c r="G43" s="62">
        <v>1</v>
      </c>
      <c r="H43" s="62"/>
      <c r="I43" s="62"/>
      <c r="J43" s="62" t="s">
        <v>81</v>
      </c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60"/>
      <c r="V43" s="60"/>
    </row>
    <row r="44" spans="4:22" x14ac:dyDescent="0.2">
      <c r="D44" s="63">
        <v>1</v>
      </c>
      <c r="E44" s="62">
        <v>3</v>
      </c>
      <c r="F44" s="62">
        <v>4</v>
      </c>
      <c r="G44" s="62">
        <v>1</v>
      </c>
      <c r="H44" s="62"/>
      <c r="I44" s="62"/>
      <c r="J44" s="62" t="s">
        <v>73</v>
      </c>
      <c r="K44" s="59">
        <f>SUM(K52)</f>
        <v>135848</v>
      </c>
      <c r="L44" s="59">
        <f>SUM(L52)</f>
        <v>2600</v>
      </c>
      <c r="M44" s="59">
        <f t="shared" ref="M44:N47" si="52">SUM(M52)</f>
        <v>0</v>
      </c>
      <c r="N44" s="59">
        <f t="shared" si="52"/>
        <v>0</v>
      </c>
      <c r="O44" s="59">
        <f>SUM(K44:N44)</f>
        <v>138448</v>
      </c>
      <c r="P44" s="59">
        <f t="shared" ref="P44:R44" si="53">SUM(P52)</f>
        <v>0</v>
      </c>
      <c r="Q44" s="59">
        <f t="shared" si="53"/>
        <v>0</v>
      </c>
      <c r="R44" s="59">
        <f t="shared" si="53"/>
        <v>0</v>
      </c>
      <c r="S44" s="59">
        <f>SUM(P44:R44)</f>
        <v>0</v>
      </c>
      <c r="T44" s="59">
        <f>SUM(O44,S44)</f>
        <v>138448</v>
      </c>
      <c r="U44" s="60">
        <f t="shared" ref="U44:U47" si="54">+IFERROR(O44/T44*100,0)</f>
        <v>100</v>
      </c>
      <c r="V44" s="60">
        <f t="shared" ref="V44:V47" si="55">+IFERROR(S44/T44*100,0)</f>
        <v>0</v>
      </c>
    </row>
    <row r="45" spans="4:22" x14ac:dyDescent="0.2">
      <c r="D45" s="63">
        <v>1</v>
      </c>
      <c r="E45" s="62">
        <v>3</v>
      </c>
      <c r="F45" s="62">
        <v>4</v>
      </c>
      <c r="G45" s="62">
        <v>1</v>
      </c>
      <c r="H45" s="62"/>
      <c r="I45" s="62"/>
      <c r="J45" s="62" t="s">
        <v>74</v>
      </c>
      <c r="K45" s="59">
        <f t="shared" ref="K45:L47" si="56">SUM(K53)</f>
        <v>474294.93</v>
      </c>
      <c r="L45" s="59">
        <f t="shared" si="56"/>
        <v>21475</v>
      </c>
      <c r="M45" s="59">
        <f t="shared" si="52"/>
        <v>0</v>
      </c>
      <c r="N45" s="59">
        <f t="shared" si="52"/>
        <v>0</v>
      </c>
      <c r="O45" s="59">
        <f t="shared" ref="O45:O47" si="57">SUM(K45:N45)</f>
        <v>495769.93</v>
      </c>
      <c r="P45" s="59">
        <f t="shared" ref="P45:R45" si="58">SUM(P53)</f>
        <v>0</v>
      </c>
      <c r="Q45" s="59">
        <f t="shared" si="58"/>
        <v>0</v>
      </c>
      <c r="R45" s="59">
        <f t="shared" si="58"/>
        <v>0</v>
      </c>
      <c r="S45" s="59">
        <f t="shared" ref="S45:S47" si="59">SUM(P45:R45)</f>
        <v>0</v>
      </c>
      <c r="T45" s="59">
        <f t="shared" ref="T45:T47" si="60">SUM(O45,S45)</f>
        <v>495769.93</v>
      </c>
      <c r="U45" s="60">
        <f t="shared" si="54"/>
        <v>100</v>
      </c>
      <c r="V45" s="60">
        <f t="shared" si="55"/>
        <v>0</v>
      </c>
    </row>
    <row r="46" spans="4:22" x14ac:dyDescent="0.2">
      <c r="D46" s="63">
        <v>1</v>
      </c>
      <c r="E46" s="62">
        <v>3</v>
      </c>
      <c r="F46" s="62">
        <v>4</v>
      </c>
      <c r="G46" s="62">
        <v>1</v>
      </c>
      <c r="H46" s="62"/>
      <c r="I46" s="62"/>
      <c r="J46" s="62" t="s">
        <v>75</v>
      </c>
      <c r="K46" s="59">
        <f t="shared" si="56"/>
        <v>474294.93</v>
      </c>
      <c r="L46" s="59">
        <f t="shared" si="56"/>
        <v>18875</v>
      </c>
      <c r="M46" s="59">
        <f t="shared" si="52"/>
        <v>0</v>
      </c>
      <c r="N46" s="59">
        <f t="shared" si="52"/>
        <v>0</v>
      </c>
      <c r="O46" s="59">
        <f t="shared" si="57"/>
        <v>493169.93</v>
      </c>
      <c r="P46" s="59">
        <f t="shared" ref="P46:R47" si="61">SUM(P54)</f>
        <v>0</v>
      </c>
      <c r="Q46" s="59">
        <f t="shared" si="61"/>
        <v>0</v>
      </c>
      <c r="R46" s="59">
        <f t="shared" si="61"/>
        <v>0</v>
      </c>
      <c r="S46" s="59">
        <f t="shared" si="59"/>
        <v>0</v>
      </c>
      <c r="T46" s="59">
        <f t="shared" si="60"/>
        <v>493169.93</v>
      </c>
      <c r="U46" s="60">
        <f t="shared" si="54"/>
        <v>100</v>
      </c>
      <c r="V46" s="60">
        <f t="shared" si="55"/>
        <v>0</v>
      </c>
    </row>
    <row r="47" spans="4:22" x14ac:dyDescent="0.2">
      <c r="D47" s="63">
        <v>1</v>
      </c>
      <c r="E47" s="62">
        <v>3</v>
      </c>
      <c r="F47" s="62">
        <v>4</v>
      </c>
      <c r="G47" s="62">
        <v>1</v>
      </c>
      <c r="H47" s="62"/>
      <c r="I47" s="62"/>
      <c r="J47" s="62" t="s">
        <v>76</v>
      </c>
      <c r="K47" s="59">
        <f t="shared" si="56"/>
        <v>474294.93</v>
      </c>
      <c r="L47" s="59">
        <f t="shared" si="56"/>
        <v>18875</v>
      </c>
      <c r="M47" s="59">
        <f t="shared" si="52"/>
        <v>0</v>
      </c>
      <c r="N47" s="59">
        <f t="shared" si="52"/>
        <v>0</v>
      </c>
      <c r="O47" s="59">
        <f t="shared" si="57"/>
        <v>493169.93</v>
      </c>
      <c r="P47" s="59">
        <f t="shared" si="61"/>
        <v>0</v>
      </c>
      <c r="Q47" s="59">
        <f t="shared" si="61"/>
        <v>0</v>
      </c>
      <c r="R47" s="59">
        <f t="shared" si="61"/>
        <v>0</v>
      </c>
      <c r="S47" s="59">
        <f t="shared" si="59"/>
        <v>0</v>
      </c>
      <c r="T47" s="59">
        <f t="shared" si="60"/>
        <v>493169.93</v>
      </c>
      <c r="U47" s="60">
        <f t="shared" si="54"/>
        <v>100</v>
      </c>
      <c r="V47" s="60">
        <f t="shared" si="55"/>
        <v>0</v>
      </c>
    </row>
    <row r="48" spans="4:22" x14ac:dyDescent="0.2">
      <c r="D48" s="63">
        <v>1</v>
      </c>
      <c r="E48" s="62">
        <v>3</v>
      </c>
      <c r="F48" s="62">
        <v>4</v>
      </c>
      <c r="G48" s="62">
        <v>1</v>
      </c>
      <c r="H48" s="62"/>
      <c r="I48" s="62"/>
      <c r="J48" s="62" t="s">
        <v>77</v>
      </c>
      <c r="K48" s="60">
        <f>SUM(K47/K44*100)</f>
        <v>349.13648342264884</v>
      </c>
      <c r="L48" s="60">
        <f>SUM(L47/L44*100)</f>
        <v>725.96153846153845</v>
      </c>
      <c r="M48" s="60" t="e">
        <f t="shared" ref="M48:N48" si="62">SUM(M47/M44*100)</f>
        <v>#DIV/0!</v>
      </c>
      <c r="N48" s="60" t="e">
        <f t="shared" si="62"/>
        <v>#DIV/0!</v>
      </c>
      <c r="O48" s="60">
        <f>SUM(O47/O44*100)</f>
        <v>356.21311250433376</v>
      </c>
      <c r="P48" s="60" t="e">
        <f t="shared" ref="P48:R48" si="63">SUM(P47/P44*100)</f>
        <v>#DIV/0!</v>
      </c>
      <c r="Q48" s="60" t="e">
        <f t="shared" si="63"/>
        <v>#DIV/0!</v>
      </c>
      <c r="R48" s="60" t="e">
        <f t="shared" si="63"/>
        <v>#DIV/0!</v>
      </c>
      <c r="S48" s="60" t="e">
        <f>SUM(S47/S44*100)</f>
        <v>#DIV/0!</v>
      </c>
      <c r="T48" s="60">
        <f>SUM(T47/T44*100)</f>
        <v>356.21311250433376</v>
      </c>
      <c r="U48" s="60"/>
      <c r="V48" s="60"/>
    </row>
    <row r="49" spans="4:22" x14ac:dyDescent="0.2">
      <c r="D49" s="63">
        <v>1</v>
      </c>
      <c r="E49" s="62">
        <v>3</v>
      </c>
      <c r="F49" s="62">
        <v>4</v>
      </c>
      <c r="G49" s="62">
        <v>1</v>
      </c>
      <c r="H49" s="62"/>
      <c r="I49" s="62"/>
      <c r="J49" s="62" t="s">
        <v>78</v>
      </c>
      <c r="K49" s="60">
        <f>SUM(K47/K45*100)</f>
        <v>100</v>
      </c>
      <c r="L49" s="60">
        <f>SUM(L47/L45*100)</f>
        <v>87.89289871944122</v>
      </c>
      <c r="M49" s="60" t="e">
        <f t="shared" ref="M49:N49" si="64">SUM(M47/M45*100)</f>
        <v>#DIV/0!</v>
      </c>
      <c r="N49" s="60" t="e">
        <f t="shared" si="64"/>
        <v>#DIV/0!</v>
      </c>
      <c r="O49" s="60">
        <f>SUM(O47/O45*100)</f>
        <v>99.475563191176192</v>
      </c>
      <c r="P49" s="60" t="e">
        <f t="shared" ref="P49:R49" si="65">SUM(P47/P45*100)</f>
        <v>#DIV/0!</v>
      </c>
      <c r="Q49" s="60" t="e">
        <f t="shared" si="65"/>
        <v>#DIV/0!</v>
      </c>
      <c r="R49" s="60" t="e">
        <f t="shared" si="65"/>
        <v>#DIV/0!</v>
      </c>
      <c r="S49" s="60" t="e">
        <f>SUM(S47/S45*100)</f>
        <v>#DIV/0!</v>
      </c>
      <c r="T49" s="60">
        <f>SUM(T47/T45*100)</f>
        <v>99.475563191176192</v>
      </c>
      <c r="U49" s="60"/>
      <c r="V49" s="60"/>
    </row>
    <row r="50" spans="4:22" x14ac:dyDescent="0.2">
      <c r="D50" s="63"/>
      <c r="E50" s="62"/>
      <c r="F50" s="62"/>
      <c r="G50" s="62"/>
      <c r="H50" s="62"/>
      <c r="I50" s="62"/>
      <c r="J50" s="62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60"/>
      <c r="V50" s="60"/>
    </row>
    <row r="51" spans="4:22" x14ac:dyDescent="0.2">
      <c r="D51" s="63">
        <v>1</v>
      </c>
      <c r="E51" s="62">
        <v>3</v>
      </c>
      <c r="F51" s="62">
        <v>4</v>
      </c>
      <c r="G51" s="62">
        <v>1</v>
      </c>
      <c r="H51" s="62" t="s">
        <v>82</v>
      </c>
      <c r="I51" s="62"/>
      <c r="J51" s="62" t="s">
        <v>83</v>
      </c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60"/>
      <c r="V51" s="60"/>
    </row>
    <row r="52" spans="4:22" x14ac:dyDescent="0.2">
      <c r="D52" s="63">
        <v>1</v>
      </c>
      <c r="E52" s="62">
        <v>3</v>
      </c>
      <c r="F52" s="62">
        <v>4</v>
      </c>
      <c r="G52" s="62">
        <v>1</v>
      </c>
      <c r="H52" s="62" t="s">
        <v>82</v>
      </c>
      <c r="I52" s="62"/>
      <c r="J52" s="62" t="s">
        <v>73</v>
      </c>
      <c r="K52" s="59">
        <f t="shared" ref="K52:N55" si="66">SUM(K60)</f>
        <v>135848</v>
      </c>
      <c r="L52" s="59">
        <f t="shared" si="66"/>
        <v>2600</v>
      </c>
      <c r="M52" s="59">
        <f t="shared" si="66"/>
        <v>0</v>
      </c>
      <c r="N52" s="59">
        <f t="shared" si="66"/>
        <v>0</v>
      </c>
      <c r="O52" s="59">
        <f>SUM(K52:N52)</f>
        <v>138448</v>
      </c>
      <c r="P52" s="59">
        <f t="shared" ref="P52:R52" si="67">SUM(P60)</f>
        <v>0</v>
      </c>
      <c r="Q52" s="59">
        <f t="shared" si="67"/>
        <v>0</v>
      </c>
      <c r="R52" s="59">
        <f t="shared" si="67"/>
        <v>0</v>
      </c>
      <c r="S52" s="59">
        <f>SUM(P52:R52)</f>
        <v>0</v>
      </c>
      <c r="T52" s="59">
        <f>SUM(O52,S52)</f>
        <v>138448</v>
      </c>
      <c r="U52" s="60">
        <f t="shared" ref="U52:U55" si="68">+IFERROR(O52/T52*100,0)</f>
        <v>100</v>
      </c>
      <c r="V52" s="60">
        <f t="shared" ref="V52:V55" si="69">+IFERROR(S52/T52*100,0)</f>
        <v>0</v>
      </c>
    </row>
    <row r="53" spans="4:22" x14ac:dyDescent="0.2">
      <c r="D53" s="63">
        <v>1</v>
      </c>
      <c r="E53" s="62">
        <v>3</v>
      </c>
      <c r="F53" s="62">
        <v>4</v>
      </c>
      <c r="G53" s="62">
        <v>1</v>
      </c>
      <c r="H53" s="62" t="s">
        <v>82</v>
      </c>
      <c r="I53" s="62"/>
      <c r="J53" s="62" t="s">
        <v>74</v>
      </c>
      <c r="K53" s="59">
        <f t="shared" si="66"/>
        <v>474294.93</v>
      </c>
      <c r="L53" s="59">
        <f t="shared" si="66"/>
        <v>21475</v>
      </c>
      <c r="M53" s="59">
        <f t="shared" si="66"/>
        <v>0</v>
      </c>
      <c r="N53" s="59">
        <f t="shared" si="66"/>
        <v>0</v>
      </c>
      <c r="O53" s="59">
        <f t="shared" ref="O53:O55" si="70">SUM(K53:N53)</f>
        <v>495769.93</v>
      </c>
      <c r="P53" s="59">
        <f t="shared" ref="P53:R53" si="71">SUM(P61)</f>
        <v>0</v>
      </c>
      <c r="Q53" s="59">
        <f t="shared" si="71"/>
        <v>0</v>
      </c>
      <c r="R53" s="59">
        <f t="shared" si="71"/>
        <v>0</v>
      </c>
      <c r="S53" s="59">
        <f t="shared" ref="S53:S55" si="72">SUM(P53:R53)</f>
        <v>0</v>
      </c>
      <c r="T53" s="59">
        <f t="shared" ref="T53:T55" si="73">SUM(O53,S53)</f>
        <v>495769.93</v>
      </c>
      <c r="U53" s="60">
        <f t="shared" si="68"/>
        <v>100</v>
      </c>
      <c r="V53" s="60">
        <f t="shared" si="69"/>
        <v>0</v>
      </c>
    </row>
    <row r="54" spans="4:22" x14ac:dyDescent="0.2">
      <c r="D54" s="63">
        <v>1</v>
      </c>
      <c r="E54" s="62">
        <v>3</v>
      </c>
      <c r="F54" s="62">
        <v>4</v>
      </c>
      <c r="G54" s="62">
        <v>1</v>
      </c>
      <c r="H54" s="62" t="s">
        <v>82</v>
      </c>
      <c r="I54" s="62"/>
      <c r="J54" s="62" t="s">
        <v>75</v>
      </c>
      <c r="K54" s="59">
        <f t="shared" si="66"/>
        <v>474294.93</v>
      </c>
      <c r="L54" s="59">
        <f t="shared" si="66"/>
        <v>18875</v>
      </c>
      <c r="M54" s="59">
        <f t="shared" si="66"/>
        <v>0</v>
      </c>
      <c r="N54" s="59">
        <f t="shared" si="66"/>
        <v>0</v>
      </c>
      <c r="O54" s="59">
        <f t="shared" si="70"/>
        <v>493169.93</v>
      </c>
      <c r="P54" s="59">
        <f t="shared" ref="P54:R55" si="74">SUM(P62)</f>
        <v>0</v>
      </c>
      <c r="Q54" s="59">
        <f t="shared" si="74"/>
        <v>0</v>
      </c>
      <c r="R54" s="59">
        <f t="shared" si="74"/>
        <v>0</v>
      </c>
      <c r="S54" s="59">
        <f t="shared" si="72"/>
        <v>0</v>
      </c>
      <c r="T54" s="59">
        <f t="shared" si="73"/>
        <v>493169.93</v>
      </c>
      <c r="U54" s="60">
        <f t="shared" si="68"/>
        <v>100</v>
      </c>
      <c r="V54" s="60">
        <f t="shared" si="69"/>
        <v>0</v>
      </c>
    </row>
    <row r="55" spans="4:22" x14ac:dyDescent="0.2">
      <c r="D55" s="63">
        <v>1</v>
      </c>
      <c r="E55" s="62">
        <v>3</v>
      </c>
      <c r="F55" s="62">
        <v>4</v>
      </c>
      <c r="G55" s="62">
        <v>1</v>
      </c>
      <c r="H55" s="62" t="s">
        <v>82</v>
      </c>
      <c r="I55" s="62"/>
      <c r="J55" s="62" t="s">
        <v>76</v>
      </c>
      <c r="K55" s="59">
        <f t="shared" si="66"/>
        <v>474294.93</v>
      </c>
      <c r="L55" s="59">
        <f t="shared" si="66"/>
        <v>18875</v>
      </c>
      <c r="M55" s="59">
        <f t="shared" si="66"/>
        <v>0</v>
      </c>
      <c r="N55" s="59">
        <f t="shared" si="66"/>
        <v>0</v>
      </c>
      <c r="O55" s="59">
        <f t="shared" si="70"/>
        <v>493169.93</v>
      </c>
      <c r="P55" s="59">
        <f t="shared" si="74"/>
        <v>0</v>
      </c>
      <c r="Q55" s="59">
        <f t="shared" si="74"/>
        <v>0</v>
      </c>
      <c r="R55" s="59">
        <f t="shared" si="74"/>
        <v>0</v>
      </c>
      <c r="S55" s="59">
        <f t="shared" si="72"/>
        <v>0</v>
      </c>
      <c r="T55" s="59">
        <f t="shared" si="73"/>
        <v>493169.93</v>
      </c>
      <c r="U55" s="60">
        <f t="shared" si="68"/>
        <v>100</v>
      </c>
      <c r="V55" s="60">
        <f t="shared" si="69"/>
        <v>0</v>
      </c>
    </row>
    <row r="56" spans="4:22" x14ac:dyDescent="0.2">
      <c r="D56" s="63">
        <v>1</v>
      </c>
      <c r="E56" s="62">
        <v>3</v>
      </c>
      <c r="F56" s="62">
        <v>4</v>
      </c>
      <c r="G56" s="62">
        <v>1</v>
      </c>
      <c r="H56" s="62" t="s">
        <v>82</v>
      </c>
      <c r="I56" s="62"/>
      <c r="J56" s="62" t="s">
        <v>77</v>
      </c>
      <c r="K56" s="60">
        <f>SUM(K55/K52*100)</f>
        <v>349.13648342264884</v>
      </c>
      <c r="L56" s="60">
        <f>SUM(L55/L52*100)</f>
        <v>725.96153846153845</v>
      </c>
      <c r="M56" s="60" t="e">
        <f t="shared" ref="M56:N56" si="75">SUM(M55/M52*100)</f>
        <v>#DIV/0!</v>
      </c>
      <c r="N56" s="60" t="e">
        <f t="shared" si="75"/>
        <v>#DIV/0!</v>
      </c>
      <c r="O56" s="60">
        <f>SUM(O55/O52*100)</f>
        <v>356.21311250433376</v>
      </c>
      <c r="P56" s="60" t="e">
        <f t="shared" ref="P56:R56" si="76">SUM(P55/P52*100)</f>
        <v>#DIV/0!</v>
      </c>
      <c r="Q56" s="60" t="e">
        <f t="shared" si="76"/>
        <v>#DIV/0!</v>
      </c>
      <c r="R56" s="60" t="e">
        <f t="shared" si="76"/>
        <v>#DIV/0!</v>
      </c>
      <c r="S56" s="60" t="e">
        <f>SUM(S55/S52*100)</f>
        <v>#DIV/0!</v>
      </c>
      <c r="T56" s="60">
        <f>SUM(T55/T52*100)</f>
        <v>356.21311250433376</v>
      </c>
      <c r="U56" s="60"/>
      <c r="V56" s="60"/>
    </row>
    <row r="57" spans="4:22" x14ac:dyDescent="0.2">
      <c r="D57" s="63">
        <v>1</v>
      </c>
      <c r="E57" s="62">
        <v>3</v>
      </c>
      <c r="F57" s="62">
        <v>4</v>
      </c>
      <c r="G57" s="62">
        <v>1</v>
      </c>
      <c r="H57" s="62" t="s">
        <v>82</v>
      </c>
      <c r="I57" s="62"/>
      <c r="J57" s="62" t="s">
        <v>78</v>
      </c>
      <c r="K57" s="60">
        <f>SUM(K55/K53*100)</f>
        <v>100</v>
      </c>
      <c r="L57" s="60">
        <f>SUM(L55/L53*100)</f>
        <v>87.89289871944122</v>
      </c>
      <c r="M57" s="60" t="e">
        <f t="shared" ref="M57:N57" si="77">SUM(M55/M53*100)</f>
        <v>#DIV/0!</v>
      </c>
      <c r="N57" s="60" t="e">
        <f t="shared" si="77"/>
        <v>#DIV/0!</v>
      </c>
      <c r="O57" s="60">
        <f>SUM(O55/O53*100)</f>
        <v>99.475563191176192</v>
      </c>
      <c r="P57" s="60" t="e">
        <f t="shared" ref="P57:R57" si="78">SUM(P55/P53*100)</f>
        <v>#DIV/0!</v>
      </c>
      <c r="Q57" s="60" t="e">
        <f t="shared" si="78"/>
        <v>#DIV/0!</v>
      </c>
      <c r="R57" s="60" t="e">
        <f t="shared" si="78"/>
        <v>#DIV/0!</v>
      </c>
      <c r="S57" s="60" t="e">
        <f>SUM(S55/S53*100)</f>
        <v>#DIV/0!</v>
      </c>
      <c r="T57" s="60">
        <f>SUM(T55/T53*100)</f>
        <v>99.475563191176192</v>
      </c>
      <c r="U57" s="60"/>
      <c r="V57" s="60"/>
    </row>
    <row r="58" spans="4:22" x14ac:dyDescent="0.2">
      <c r="D58" s="63"/>
      <c r="E58" s="62"/>
      <c r="F58" s="62"/>
      <c r="G58" s="62"/>
      <c r="H58" s="62"/>
      <c r="I58" s="62"/>
      <c r="J58" s="62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60"/>
      <c r="V58" s="60"/>
    </row>
    <row r="59" spans="4:22" x14ac:dyDescent="0.2">
      <c r="D59" s="63">
        <v>1</v>
      </c>
      <c r="E59" s="62">
        <v>3</v>
      </c>
      <c r="F59" s="62">
        <v>4</v>
      </c>
      <c r="G59" s="62">
        <v>1</v>
      </c>
      <c r="H59" s="62" t="s">
        <v>82</v>
      </c>
      <c r="I59" s="62" t="s">
        <v>84</v>
      </c>
      <c r="J59" s="62" t="s">
        <v>85</v>
      </c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60"/>
      <c r="V59" s="60"/>
    </row>
    <row r="60" spans="4:22" x14ac:dyDescent="0.2">
      <c r="D60" s="63">
        <v>1</v>
      </c>
      <c r="E60" s="62">
        <v>3</v>
      </c>
      <c r="F60" s="62">
        <v>4</v>
      </c>
      <c r="G60" s="62">
        <v>1</v>
      </c>
      <c r="H60" s="62" t="s">
        <v>82</v>
      </c>
      <c r="I60" s="62" t="s">
        <v>84</v>
      </c>
      <c r="J60" s="62" t="s">
        <v>73</v>
      </c>
      <c r="K60" s="59">
        <v>135848</v>
      </c>
      <c r="L60" s="59">
        <v>2600</v>
      </c>
      <c r="M60" s="59">
        <v>0</v>
      </c>
      <c r="N60" s="59">
        <v>0</v>
      </c>
      <c r="O60" s="59">
        <f>SUM(K60:N60)</f>
        <v>138448</v>
      </c>
      <c r="P60" s="59">
        <v>0</v>
      </c>
      <c r="Q60" s="59">
        <v>0</v>
      </c>
      <c r="R60" s="59">
        <v>0</v>
      </c>
      <c r="S60" s="59">
        <f>SUM(P60:R60)</f>
        <v>0</v>
      </c>
      <c r="T60" s="59">
        <f>SUM(O60,S60)</f>
        <v>138448</v>
      </c>
      <c r="U60" s="60">
        <f t="shared" ref="U60:U63" si="79">+IFERROR(O60/T60*100,0)</f>
        <v>100</v>
      </c>
      <c r="V60" s="60">
        <f t="shared" ref="V60:V63" si="80">+IFERROR(S60/T60*100,0)</f>
        <v>0</v>
      </c>
    </row>
    <row r="61" spans="4:22" x14ac:dyDescent="0.2">
      <c r="D61" s="63">
        <v>1</v>
      </c>
      <c r="E61" s="62">
        <v>3</v>
      </c>
      <c r="F61" s="62">
        <v>4</v>
      </c>
      <c r="G61" s="62">
        <v>1</v>
      </c>
      <c r="H61" s="62" t="s">
        <v>82</v>
      </c>
      <c r="I61" s="62" t="s">
        <v>84</v>
      </c>
      <c r="J61" s="62" t="s">
        <v>74</v>
      </c>
      <c r="K61" s="59">
        <v>474294.93</v>
      </c>
      <c r="L61" s="59">
        <v>21475</v>
      </c>
      <c r="M61" s="59">
        <v>0</v>
      </c>
      <c r="N61" s="59">
        <v>0</v>
      </c>
      <c r="O61" s="59">
        <f t="shared" ref="O61:O63" si="81">SUM(K61:N61)</f>
        <v>495769.93</v>
      </c>
      <c r="P61" s="59">
        <v>0</v>
      </c>
      <c r="Q61" s="59">
        <v>0</v>
      </c>
      <c r="R61" s="59">
        <v>0</v>
      </c>
      <c r="S61" s="59">
        <f t="shared" ref="S61:S63" si="82">SUM(P61:R61)</f>
        <v>0</v>
      </c>
      <c r="T61" s="59">
        <f t="shared" ref="T61:T63" si="83">SUM(O61,S61)</f>
        <v>495769.93</v>
      </c>
      <c r="U61" s="60">
        <f t="shared" si="79"/>
        <v>100</v>
      </c>
      <c r="V61" s="60">
        <f t="shared" si="80"/>
        <v>0</v>
      </c>
    </row>
    <row r="62" spans="4:22" x14ac:dyDescent="0.2">
      <c r="D62" s="63">
        <v>1</v>
      </c>
      <c r="E62" s="62">
        <v>3</v>
      </c>
      <c r="F62" s="62">
        <v>4</v>
      </c>
      <c r="G62" s="62">
        <v>1</v>
      </c>
      <c r="H62" s="62" t="s">
        <v>82</v>
      </c>
      <c r="I62" s="62" t="s">
        <v>84</v>
      </c>
      <c r="J62" s="62" t="s">
        <v>75</v>
      </c>
      <c r="K62" s="59">
        <v>474294.93</v>
      </c>
      <c r="L62" s="59">
        <v>18875</v>
      </c>
      <c r="M62" s="59">
        <v>0</v>
      </c>
      <c r="N62" s="59">
        <v>0</v>
      </c>
      <c r="O62" s="59">
        <f t="shared" si="81"/>
        <v>493169.93</v>
      </c>
      <c r="P62" s="59">
        <v>0</v>
      </c>
      <c r="Q62" s="59">
        <v>0</v>
      </c>
      <c r="R62" s="59">
        <v>0</v>
      </c>
      <c r="S62" s="59">
        <f t="shared" si="82"/>
        <v>0</v>
      </c>
      <c r="T62" s="59">
        <f t="shared" si="83"/>
        <v>493169.93</v>
      </c>
      <c r="U62" s="60">
        <f t="shared" si="79"/>
        <v>100</v>
      </c>
      <c r="V62" s="60">
        <f t="shared" si="80"/>
        <v>0</v>
      </c>
    </row>
    <row r="63" spans="4:22" x14ac:dyDescent="0.2">
      <c r="D63" s="63">
        <v>1</v>
      </c>
      <c r="E63" s="62">
        <v>3</v>
      </c>
      <c r="F63" s="62">
        <v>4</v>
      </c>
      <c r="G63" s="62">
        <v>1</v>
      </c>
      <c r="H63" s="62" t="s">
        <v>82</v>
      </c>
      <c r="I63" s="62" t="s">
        <v>84</v>
      </c>
      <c r="J63" s="62" t="s">
        <v>76</v>
      </c>
      <c r="K63" s="59">
        <v>474294.93</v>
      </c>
      <c r="L63" s="59">
        <v>18875</v>
      </c>
      <c r="M63" s="59">
        <v>0</v>
      </c>
      <c r="N63" s="59">
        <v>0</v>
      </c>
      <c r="O63" s="59">
        <f t="shared" si="81"/>
        <v>493169.93</v>
      </c>
      <c r="P63" s="59">
        <v>0</v>
      </c>
      <c r="Q63" s="59">
        <v>0</v>
      </c>
      <c r="R63" s="59">
        <v>0</v>
      </c>
      <c r="S63" s="59">
        <f t="shared" si="82"/>
        <v>0</v>
      </c>
      <c r="T63" s="59">
        <f t="shared" si="83"/>
        <v>493169.93</v>
      </c>
      <c r="U63" s="60">
        <f t="shared" si="79"/>
        <v>100</v>
      </c>
      <c r="V63" s="60">
        <f t="shared" si="80"/>
        <v>0</v>
      </c>
    </row>
    <row r="64" spans="4:22" x14ac:dyDescent="0.2">
      <c r="D64" s="63">
        <v>1</v>
      </c>
      <c r="E64" s="62">
        <v>3</v>
      </c>
      <c r="F64" s="62">
        <v>4</v>
      </c>
      <c r="G64" s="62">
        <v>1</v>
      </c>
      <c r="H64" s="62" t="s">
        <v>82</v>
      </c>
      <c r="I64" s="62" t="s">
        <v>84</v>
      </c>
      <c r="J64" s="62" t="s">
        <v>77</v>
      </c>
      <c r="K64" s="60">
        <f>SUM(K63/K60*100)</f>
        <v>349.13648342264884</v>
      </c>
      <c r="L64" s="60">
        <f>SUM(L63/L60*100)</f>
        <v>725.96153846153845</v>
      </c>
      <c r="M64" s="60" t="e">
        <f t="shared" ref="M64:N64" si="84">SUM(M63/M60*100)</f>
        <v>#DIV/0!</v>
      </c>
      <c r="N64" s="60" t="e">
        <f t="shared" si="84"/>
        <v>#DIV/0!</v>
      </c>
      <c r="O64" s="60">
        <f>SUM(O63/O60*100)</f>
        <v>356.21311250433376</v>
      </c>
      <c r="P64" s="60" t="e">
        <f t="shared" ref="P64:R64" si="85">SUM(P63/P60*100)</f>
        <v>#DIV/0!</v>
      </c>
      <c r="Q64" s="60" t="e">
        <f t="shared" si="85"/>
        <v>#DIV/0!</v>
      </c>
      <c r="R64" s="60" t="e">
        <f t="shared" si="85"/>
        <v>#DIV/0!</v>
      </c>
      <c r="S64" s="60" t="e">
        <f>SUM(S63/S60*100)</f>
        <v>#DIV/0!</v>
      </c>
      <c r="T64" s="60">
        <f>SUM(T63/T60*100)</f>
        <v>356.21311250433376</v>
      </c>
      <c r="U64" s="60"/>
      <c r="V64" s="60"/>
    </row>
    <row r="65" spans="4:22" x14ac:dyDescent="0.2">
      <c r="D65" s="63">
        <v>1</v>
      </c>
      <c r="E65" s="62">
        <v>3</v>
      </c>
      <c r="F65" s="62">
        <v>4</v>
      </c>
      <c r="G65" s="62">
        <v>1</v>
      </c>
      <c r="H65" s="62" t="s">
        <v>82</v>
      </c>
      <c r="I65" s="62" t="s">
        <v>84</v>
      </c>
      <c r="J65" s="62" t="s">
        <v>78</v>
      </c>
      <c r="K65" s="60">
        <f>SUM(K63/K61*100)</f>
        <v>100</v>
      </c>
      <c r="L65" s="60">
        <f>SUM(L63/L61*100)</f>
        <v>87.89289871944122</v>
      </c>
      <c r="M65" s="60" t="e">
        <f t="shared" ref="M65:N65" si="86">SUM(M63/M61*100)</f>
        <v>#DIV/0!</v>
      </c>
      <c r="N65" s="60" t="e">
        <f t="shared" si="86"/>
        <v>#DIV/0!</v>
      </c>
      <c r="O65" s="60">
        <f>SUM(O63/O61*100)</f>
        <v>99.475563191176192</v>
      </c>
      <c r="P65" s="60" t="e">
        <f t="shared" ref="P65:R65" si="87">SUM(P63/P61*100)</f>
        <v>#DIV/0!</v>
      </c>
      <c r="Q65" s="60" t="e">
        <f t="shared" si="87"/>
        <v>#DIV/0!</v>
      </c>
      <c r="R65" s="60" t="e">
        <f t="shared" si="87"/>
        <v>#DIV/0!</v>
      </c>
      <c r="S65" s="60" t="e">
        <f>SUM(S63/S61*100)</f>
        <v>#DIV/0!</v>
      </c>
      <c r="T65" s="60">
        <f>SUM(T63/T61*100)</f>
        <v>99.475563191176192</v>
      </c>
      <c r="U65" s="60"/>
      <c r="V65" s="60"/>
    </row>
    <row r="66" spans="4:22" ht="15" x14ac:dyDescent="0.25">
      <c r="D66" s="63"/>
      <c r="E66" s="62"/>
      <c r="F66" s="62"/>
      <c r="G66" s="62"/>
      <c r="H66" s="62"/>
      <c r="I66" s="62"/>
      <c r="J66" s="64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</row>
    <row r="67" spans="4:22" x14ac:dyDescent="0.2">
      <c r="D67" s="63">
        <v>2</v>
      </c>
      <c r="E67" s="62"/>
      <c r="F67" s="62"/>
      <c r="G67" s="62"/>
      <c r="H67" s="62"/>
      <c r="I67" s="62"/>
      <c r="J67" s="62" t="s">
        <v>86</v>
      </c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60"/>
      <c r="V67" s="60"/>
    </row>
    <row r="68" spans="4:22" x14ac:dyDescent="0.2">
      <c r="D68" s="63">
        <v>2</v>
      </c>
      <c r="E68" s="62"/>
      <c r="F68" s="62"/>
      <c r="G68" s="62"/>
      <c r="H68" s="62"/>
      <c r="I68" s="62"/>
      <c r="J68" s="62" t="s">
        <v>73</v>
      </c>
      <c r="K68" s="59">
        <f>SUM(K76)</f>
        <v>83324206</v>
      </c>
      <c r="L68" s="59">
        <f>SUM(L76)</f>
        <v>131915289</v>
      </c>
      <c r="M68" s="59">
        <f t="shared" ref="M68:N71" si="88">SUM(M76)</f>
        <v>0</v>
      </c>
      <c r="N68" s="59">
        <f t="shared" si="88"/>
        <v>0</v>
      </c>
      <c r="O68" s="59">
        <f>SUM(K68:N68)</f>
        <v>215239495</v>
      </c>
      <c r="P68" s="59">
        <f t="shared" ref="P68:R68" si="89">SUM(P76)</f>
        <v>112500000</v>
      </c>
      <c r="Q68" s="59">
        <f t="shared" si="89"/>
        <v>0</v>
      </c>
      <c r="R68" s="59">
        <f t="shared" si="89"/>
        <v>0</v>
      </c>
      <c r="S68" s="59">
        <f>SUM(P68:R68)</f>
        <v>112500000</v>
      </c>
      <c r="T68" s="59">
        <f>SUM(O68,S68)</f>
        <v>327739495</v>
      </c>
      <c r="U68" s="60">
        <f t="shared" ref="U68:U71" si="90">+IFERROR(O68/T68*100,0)</f>
        <v>65.673956994411071</v>
      </c>
      <c r="V68" s="60">
        <f t="shared" ref="V68:V71" si="91">+IFERROR(S68/T68*100,0)</f>
        <v>34.326043005588936</v>
      </c>
    </row>
    <row r="69" spans="4:22" x14ac:dyDescent="0.2">
      <c r="D69" s="63">
        <v>2</v>
      </c>
      <c r="E69" s="62"/>
      <c r="F69" s="62"/>
      <c r="G69" s="62"/>
      <c r="H69" s="62"/>
      <c r="I69" s="62"/>
      <c r="J69" s="62" t="s">
        <v>74</v>
      </c>
      <c r="K69" s="59">
        <f t="shared" ref="K69:L71" si="92">SUM(K77)</f>
        <v>77846988.680000007</v>
      </c>
      <c r="L69" s="59">
        <f t="shared" si="92"/>
        <v>148176391.58000004</v>
      </c>
      <c r="M69" s="59">
        <f t="shared" si="88"/>
        <v>0</v>
      </c>
      <c r="N69" s="59">
        <f t="shared" si="88"/>
        <v>33732</v>
      </c>
      <c r="O69" s="59">
        <f t="shared" ref="O69:O71" si="93">SUM(K69:N69)</f>
        <v>226057112.26000005</v>
      </c>
      <c r="P69" s="59">
        <f t="shared" ref="P69:R69" si="94">SUM(P77)</f>
        <v>134675209.27000001</v>
      </c>
      <c r="Q69" s="59">
        <f t="shared" si="94"/>
        <v>0</v>
      </c>
      <c r="R69" s="59">
        <f t="shared" si="94"/>
        <v>0</v>
      </c>
      <c r="S69" s="59">
        <f t="shared" ref="S69:S71" si="95">SUM(P69:R69)</f>
        <v>134675209.27000001</v>
      </c>
      <c r="T69" s="59">
        <f t="shared" ref="T69:T71" si="96">SUM(O69,S69)</f>
        <v>360732321.53000009</v>
      </c>
      <c r="U69" s="60">
        <f t="shared" si="90"/>
        <v>62.666165122439729</v>
      </c>
      <c r="V69" s="60">
        <f t="shared" si="91"/>
        <v>37.333834877560264</v>
      </c>
    </row>
    <row r="70" spans="4:22" x14ac:dyDescent="0.2">
      <c r="D70" s="63">
        <v>2</v>
      </c>
      <c r="E70" s="62"/>
      <c r="F70" s="62"/>
      <c r="G70" s="62"/>
      <c r="H70" s="62"/>
      <c r="I70" s="62"/>
      <c r="J70" s="62" t="s">
        <v>75</v>
      </c>
      <c r="K70" s="59">
        <f t="shared" si="92"/>
        <v>77846988.680000007</v>
      </c>
      <c r="L70" s="59">
        <f t="shared" si="92"/>
        <v>158722624.60000005</v>
      </c>
      <c r="M70" s="59">
        <f t="shared" si="88"/>
        <v>0</v>
      </c>
      <c r="N70" s="59">
        <f t="shared" si="88"/>
        <v>33732</v>
      </c>
      <c r="O70" s="59">
        <f t="shared" si="93"/>
        <v>236603345.28000006</v>
      </c>
      <c r="P70" s="59">
        <f t="shared" ref="P70:R71" si="97">SUM(P78)</f>
        <v>134675209.27000001</v>
      </c>
      <c r="Q70" s="59">
        <f t="shared" si="97"/>
        <v>0</v>
      </c>
      <c r="R70" s="59">
        <f t="shared" si="97"/>
        <v>0</v>
      </c>
      <c r="S70" s="59">
        <f t="shared" si="95"/>
        <v>134675209.27000001</v>
      </c>
      <c r="T70" s="59">
        <f t="shared" si="96"/>
        <v>371278554.55000007</v>
      </c>
      <c r="U70" s="60">
        <f t="shared" si="90"/>
        <v>63.726639306374665</v>
      </c>
      <c r="V70" s="60">
        <f t="shared" si="91"/>
        <v>36.273360693625335</v>
      </c>
    </row>
    <row r="71" spans="4:22" x14ac:dyDescent="0.2">
      <c r="D71" s="63">
        <v>2</v>
      </c>
      <c r="E71" s="62"/>
      <c r="F71" s="62"/>
      <c r="G71" s="62"/>
      <c r="H71" s="62"/>
      <c r="I71" s="62"/>
      <c r="J71" s="62" t="s">
        <v>76</v>
      </c>
      <c r="K71" s="59">
        <f t="shared" si="92"/>
        <v>77846988.680000007</v>
      </c>
      <c r="L71" s="59">
        <f t="shared" si="92"/>
        <v>158722624.60000005</v>
      </c>
      <c r="M71" s="59">
        <f t="shared" si="88"/>
        <v>0</v>
      </c>
      <c r="N71" s="59">
        <f t="shared" si="88"/>
        <v>33732</v>
      </c>
      <c r="O71" s="59">
        <f t="shared" si="93"/>
        <v>236603345.28000006</v>
      </c>
      <c r="P71" s="59">
        <f t="shared" si="97"/>
        <v>134675209.27000001</v>
      </c>
      <c r="Q71" s="59">
        <f t="shared" si="97"/>
        <v>0</v>
      </c>
      <c r="R71" s="59">
        <f t="shared" si="97"/>
        <v>0</v>
      </c>
      <c r="S71" s="59">
        <f t="shared" si="95"/>
        <v>134675209.27000001</v>
      </c>
      <c r="T71" s="59">
        <f t="shared" si="96"/>
        <v>371278554.55000007</v>
      </c>
      <c r="U71" s="60">
        <f t="shared" si="90"/>
        <v>63.726639306374665</v>
      </c>
      <c r="V71" s="60">
        <f t="shared" si="91"/>
        <v>36.273360693625335</v>
      </c>
    </row>
    <row r="72" spans="4:22" x14ac:dyDescent="0.2">
      <c r="D72" s="63">
        <v>2</v>
      </c>
      <c r="E72" s="62"/>
      <c r="F72" s="62"/>
      <c r="G72" s="62"/>
      <c r="H72" s="62"/>
      <c r="I72" s="62"/>
      <c r="J72" s="62" t="s">
        <v>77</v>
      </c>
      <c r="K72" s="60">
        <f>SUM(K71/K68*100)</f>
        <v>93.426619246752864</v>
      </c>
      <c r="L72" s="60">
        <f>SUM(L71/L68*100)</f>
        <v>120.32162898115628</v>
      </c>
      <c r="M72" s="60" t="e">
        <f t="shared" ref="M72:N72" si="98">SUM(M71/M68*100)</f>
        <v>#DIV/0!</v>
      </c>
      <c r="N72" s="60" t="e">
        <f t="shared" si="98"/>
        <v>#DIV/0!</v>
      </c>
      <c r="O72" s="60">
        <f>SUM(O71/O68*100)</f>
        <v>109.92561810275576</v>
      </c>
      <c r="P72" s="60">
        <f t="shared" ref="P72:R72" si="99">SUM(P71/P68*100)</f>
        <v>119.7112971288889</v>
      </c>
      <c r="Q72" s="60" t="e">
        <f t="shared" si="99"/>
        <v>#DIV/0!</v>
      </c>
      <c r="R72" s="60" t="e">
        <f t="shared" si="99"/>
        <v>#DIV/0!</v>
      </c>
      <c r="S72" s="60">
        <f>SUM(S71/S68*100)</f>
        <v>119.7112971288889</v>
      </c>
      <c r="T72" s="60">
        <f>SUM(T71/T68*100)</f>
        <v>113.2846544936551</v>
      </c>
      <c r="U72" s="60"/>
      <c r="V72" s="60"/>
    </row>
    <row r="73" spans="4:22" x14ac:dyDescent="0.2">
      <c r="D73" s="63">
        <v>2</v>
      </c>
      <c r="E73" s="62"/>
      <c r="F73" s="62"/>
      <c r="G73" s="62"/>
      <c r="H73" s="62"/>
      <c r="I73" s="62"/>
      <c r="J73" s="62" t="s">
        <v>78</v>
      </c>
      <c r="K73" s="60">
        <f>SUM(K71/K69*100)</f>
        <v>100</v>
      </c>
      <c r="L73" s="60">
        <f>SUM(L71/L69*100)</f>
        <v>107.1173504142906</v>
      </c>
      <c r="M73" s="60" t="e">
        <f t="shared" ref="M73:N73" si="100">SUM(M71/M69*100)</f>
        <v>#DIV/0!</v>
      </c>
      <c r="N73" s="60">
        <f t="shared" si="100"/>
        <v>100</v>
      </c>
      <c r="O73" s="60">
        <f>SUM(O71/O69*100)</f>
        <v>104.6652958248313</v>
      </c>
      <c r="P73" s="60">
        <f t="shared" ref="P73:R73" si="101">SUM(P71/P69*100)</f>
        <v>100</v>
      </c>
      <c r="Q73" s="60" t="e">
        <f t="shared" si="101"/>
        <v>#DIV/0!</v>
      </c>
      <c r="R73" s="60" t="e">
        <f t="shared" si="101"/>
        <v>#DIV/0!</v>
      </c>
      <c r="S73" s="60">
        <f>SUM(S71/S69*100)</f>
        <v>100</v>
      </c>
      <c r="T73" s="60">
        <f>SUM(T71/T69*100)</f>
        <v>102.92356198503907</v>
      </c>
      <c r="U73" s="60"/>
      <c r="V73" s="60"/>
    </row>
    <row r="74" spans="4:22" x14ac:dyDescent="0.2">
      <c r="D74" s="63"/>
      <c r="E74" s="62"/>
      <c r="F74" s="62"/>
      <c r="G74" s="62"/>
      <c r="H74" s="62"/>
      <c r="I74" s="62"/>
      <c r="J74" s="62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60"/>
      <c r="V74" s="60"/>
    </row>
    <row r="75" spans="4:22" x14ac:dyDescent="0.2">
      <c r="D75" s="63">
        <v>2</v>
      </c>
      <c r="E75" s="62">
        <v>3</v>
      </c>
      <c r="F75" s="62"/>
      <c r="G75" s="62"/>
      <c r="H75" s="62"/>
      <c r="I75" s="62"/>
      <c r="J75" s="62" t="s">
        <v>87</v>
      </c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60"/>
      <c r="V75" s="60"/>
    </row>
    <row r="76" spans="4:22" x14ac:dyDescent="0.2">
      <c r="D76" s="63">
        <v>2</v>
      </c>
      <c r="E76" s="62">
        <v>3</v>
      </c>
      <c r="F76" s="62"/>
      <c r="G76" s="62"/>
      <c r="H76" s="62"/>
      <c r="I76" s="62"/>
      <c r="J76" s="62" t="s">
        <v>73</v>
      </c>
      <c r="K76" s="59">
        <f>SUM(K84,K140)</f>
        <v>83324206</v>
      </c>
      <c r="L76" s="59">
        <f>SUM(L84,L140)</f>
        <v>131915289</v>
      </c>
      <c r="M76" s="59">
        <f t="shared" ref="M76:N79" si="102">SUM(M84,M140)</f>
        <v>0</v>
      </c>
      <c r="N76" s="59">
        <f t="shared" si="102"/>
        <v>0</v>
      </c>
      <c r="O76" s="59">
        <f>SUM(K76:N76)</f>
        <v>215239495</v>
      </c>
      <c r="P76" s="59">
        <f t="shared" ref="P76:R79" si="103">SUM(P84,P140)</f>
        <v>112500000</v>
      </c>
      <c r="Q76" s="59">
        <f t="shared" si="103"/>
        <v>0</v>
      </c>
      <c r="R76" s="59">
        <f t="shared" si="103"/>
        <v>0</v>
      </c>
      <c r="S76" s="59">
        <f>SUM(P76:R76)</f>
        <v>112500000</v>
      </c>
      <c r="T76" s="59">
        <f>SUM(O76,S76)</f>
        <v>327739495</v>
      </c>
      <c r="U76" s="60">
        <f t="shared" ref="U76:U79" si="104">+IFERROR(O76/T76*100,0)</f>
        <v>65.673956994411071</v>
      </c>
      <c r="V76" s="60">
        <f t="shared" ref="V76:V79" si="105">+IFERROR(S76/T76*100,0)</f>
        <v>34.326043005588936</v>
      </c>
    </row>
    <row r="77" spans="4:22" x14ac:dyDescent="0.2">
      <c r="D77" s="63">
        <v>2</v>
      </c>
      <c r="E77" s="62">
        <v>3</v>
      </c>
      <c r="F77" s="62"/>
      <c r="G77" s="62"/>
      <c r="H77" s="62"/>
      <c r="I77" s="62"/>
      <c r="J77" s="62" t="s">
        <v>74</v>
      </c>
      <c r="K77" s="59">
        <f t="shared" ref="K77:L79" si="106">SUM(K85,K141)</f>
        <v>77846988.680000007</v>
      </c>
      <c r="L77" s="59">
        <f t="shared" si="106"/>
        <v>148176391.58000004</v>
      </c>
      <c r="M77" s="59">
        <f t="shared" si="102"/>
        <v>0</v>
      </c>
      <c r="N77" s="59">
        <f t="shared" si="102"/>
        <v>33732</v>
      </c>
      <c r="O77" s="59">
        <f t="shared" ref="O77:O79" si="107">SUM(K77:N77)</f>
        <v>226057112.26000005</v>
      </c>
      <c r="P77" s="59">
        <f t="shared" si="103"/>
        <v>134675209.27000001</v>
      </c>
      <c r="Q77" s="59">
        <f t="shared" si="103"/>
        <v>0</v>
      </c>
      <c r="R77" s="59">
        <f t="shared" si="103"/>
        <v>0</v>
      </c>
      <c r="S77" s="59">
        <f t="shared" ref="S77:S79" si="108">SUM(P77:R77)</f>
        <v>134675209.27000001</v>
      </c>
      <c r="T77" s="59">
        <f t="shared" ref="T77:T79" si="109">SUM(O77,S77)</f>
        <v>360732321.53000009</v>
      </c>
      <c r="U77" s="60">
        <f t="shared" si="104"/>
        <v>62.666165122439729</v>
      </c>
      <c r="V77" s="60">
        <f t="shared" si="105"/>
        <v>37.333834877560264</v>
      </c>
    </row>
    <row r="78" spans="4:22" x14ac:dyDescent="0.2">
      <c r="D78" s="63">
        <v>2</v>
      </c>
      <c r="E78" s="62">
        <v>3</v>
      </c>
      <c r="F78" s="62"/>
      <c r="G78" s="62"/>
      <c r="H78" s="62"/>
      <c r="I78" s="62"/>
      <c r="J78" s="62" t="s">
        <v>75</v>
      </c>
      <c r="K78" s="59">
        <f t="shared" si="106"/>
        <v>77846988.680000007</v>
      </c>
      <c r="L78" s="59">
        <f t="shared" si="106"/>
        <v>158722624.60000005</v>
      </c>
      <c r="M78" s="59">
        <f t="shared" si="102"/>
        <v>0</v>
      </c>
      <c r="N78" s="59">
        <f t="shared" si="102"/>
        <v>33732</v>
      </c>
      <c r="O78" s="59">
        <f t="shared" si="107"/>
        <v>236603345.28000006</v>
      </c>
      <c r="P78" s="59">
        <f t="shared" si="103"/>
        <v>134675209.27000001</v>
      </c>
      <c r="Q78" s="59">
        <f t="shared" si="103"/>
        <v>0</v>
      </c>
      <c r="R78" s="59">
        <f t="shared" si="103"/>
        <v>0</v>
      </c>
      <c r="S78" s="59">
        <f t="shared" si="108"/>
        <v>134675209.27000001</v>
      </c>
      <c r="T78" s="59">
        <f t="shared" si="109"/>
        <v>371278554.55000007</v>
      </c>
      <c r="U78" s="60">
        <f t="shared" si="104"/>
        <v>63.726639306374665</v>
      </c>
      <c r="V78" s="60">
        <f t="shared" si="105"/>
        <v>36.273360693625335</v>
      </c>
    </row>
    <row r="79" spans="4:22" x14ac:dyDescent="0.2">
      <c r="D79" s="63">
        <v>2</v>
      </c>
      <c r="E79" s="62">
        <v>3</v>
      </c>
      <c r="F79" s="62"/>
      <c r="G79" s="62"/>
      <c r="H79" s="62"/>
      <c r="I79" s="62"/>
      <c r="J79" s="62" t="s">
        <v>76</v>
      </c>
      <c r="K79" s="59">
        <f t="shared" si="106"/>
        <v>77846988.680000007</v>
      </c>
      <c r="L79" s="59">
        <f t="shared" si="106"/>
        <v>158722624.60000005</v>
      </c>
      <c r="M79" s="59">
        <f t="shared" si="102"/>
        <v>0</v>
      </c>
      <c r="N79" s="59">
        <f t="shared" si="102"/>
        <v>33732</v>
      </c>
      <c r="O79" s="59">
        <f t="shared" si="107"/>
        <v>236603345.28000006</v>
      </c>
      <c r="P79" s="59">
        <f t="shared" si="103"/>
        <v>134675209.27000001</v>
      </c>
      <c r="Q79" s="59">
        <f t="shared" si="103"/>
        <v>0</v>
      </c>
      <c r="R79" s="59">
        <f t="shared" si="103"/>
        <v>0</v>
      </c>
      <c r="S79" s="59">
        <f t="shared" si="108"/>
        <v>134675209.27000001</v>
      </c>
      <c r="T79" s="59">
        <f t="shared" si="109"/>
        <v>371278554.55000007</v>
      </c>
      <c r="U79" s="60">
        <f t="shared" si="104"/>
        <v>63.726639306374665</v>
      </c>
      <c r="V79" s="60">
        <f t="shared" si="105"/>
        <v>36.273360693625335</v>
      </c>
    </row>
    <row r="80" spans="4:22" x14ac:dyDescent="0.2">
      <c r="D80" s="63">
        <v>2</v>
      </c>
      <c r="E80" s="62">
        <v>3</v>
      </c>
      <c r="F80" s="62"/>
      <c r="G80" s="62"/>
      <c r="H80" s="62"/>
      <c r="I80" s="62"/>
      <c r="J80" s="62" t="s">
        <v>77</v>
      </c>
      <c r="K80" s="60">
        <f>SUM(K79/K76*100)</f>
        <v>93.426619246752864</v>
      </c>
      <c r="L80" s="60">
        <f>SUM(L79/L76*100)</f>
        <v>120.32162898115628</v>
      </c>
      <c r="M80" s="60" t="e">
        <f t="shared" ref="M80:N80" si="110">SUM(M79/M76*100)</f>
        <v>#DIV/0!</v>
      </c>
      <c r="N80" s="60" t="e">
        <f t="shared" si="110"/>
        <v>#DIV/0!</v>
      </c>
      <c r="O80" s="60">
        <f>SUM(O79/O76*100)</f>
        <v>109.92561810275576</v>
      </c>
      <c r="P80" s="60">
        <f t="shared" ref="P80:R80" si="111">SUM(P79/P76*100)</f>
        <v>119.7112971288889</v>
      </c>
      <c r="Q80" s="60" t="e">
        <f t="shared" si="111"/>
        <v>#DIV/0!</v>
      </c>
      <c r="R80" s="60" t="e">
        <f t="shared" si="111"/>
        <v>#DIV/0!</v>
      </c>
      <c r="S80" s="60">
        <f>SUM(S79/S76*100)</f>
        <v>119.7112971288889</v>
      </c>
      <c r="T80" s="60">
        <f>SUM(T79/T76*100)</f>
        <v>113.2846544936551</v>
      </c>
      <c r="U80" s="60"/>
      <c r="V80" s="60"/>
    </row>
    <row r="81" spans="4:22" x14ac:dyDescent="0.2">
      <c r="D81" s="63">
        <v>2</v>
      </c>
      <c r="E81" s="62">
        <v>3</v>
      </c>
      <c r="F81" s="62"/>
      <c r="G81" s="62"/>
      <c r="H81" s="62"/>
      <c r="I81" s="62"/>
      <c r="J81" s="62" t="s">
        <v>78</v>
      </c>
      <c r="K81" s="60">
        <f>SUM(K79/K77*100)</f>
        <v>100</v>
      </c>
      <c r="L81" s="60">
        <f>SUM(L79/L77*100)</f>
        <v>107.1173504142906</v>
      </c>
      <c r="M81" s="60" t="e">
        <f t="shared" ref="M81:N81" si="112">SUM(M79/M77*100)</f>
        <v>#DIV/0!</v>
      </c>
      <c r="N81" s="60">
        <f t="shared" si="112"/>
        <v>100</v>
      </c>
      <c r="O81" s="60">
        <f>SUM(O79/O77*100)</f>
        <v>104.6652958248313</v>
      </c>
      <c r="P81" s="60">
        <f t="shared" ref="P81:R81" si="113">SUM(P79/P77*100)</f>
        <v>100</v>
      </c>
      <c r="Q81" s="60" t="e">
        <f t="shared" si="113"/>
        <v>#DIV/0!</v>
      </c>
      <c r="R81" s="60" t="e">
        <f t="shared" si="113"/>
        <v>#DIV/0!</v>
      </c>
      <c r="S81" s="60">
        <f>SUM(S79/S77*100)</f>
        <v>100</v>
      </c>
      <c r="T81" s="60">
        <f>SUM(T79/T77*100)</f>
        <v>102.92356198503907</v>
      </c>
      <c r="U81" s="60"/>
      <c r="V81" s="60"/>
    </row>
    <row r="82" spans="4:22" ht="15" x14ac:dyDescent="0.25">
      <c r="D82" s="63"/>
      <c r="E82" s="62"/>
      <c r="F82" s="62"/>
      <c r="G82" s="62"/>
      <c r="H82" s="62"/>
      <c r="I82" s="62"/>
      <c r="J82" s="64"/>
      <c r="K82" s="59"/>
      <c r="L82" s="59"/>
      <c r="M82" s="59"/>
      <c r="N82" s="59"/>
      <c r="O82" s="59"/>
      <c r="P82" s="59"/>
      <c r="Q82" s="59"/>
      <c r="R82" s="59"/>
      <c r="S82" s="59"/>
      <c r="T82" s="59"/>
      <c r="U82" s="59"/>
      <c r="V82" s="59"/>
    </row>
    <row r="83" spans="4:22" x14ac:dyDescent="0.2">
      <c r="D83" s="63">
        <v>2</v>
      </c>
      <c r="E83" s="62">
        <v>3</v>
      </c>
      <c r="F83" s="62">
        <v>2</v>
      </c>
      <c r="G83" s="62"/>
      <c r="H83" s="62"/>
      <c r="I83" s="62"/>
      <c r="J83" s="62" t="s">
        <v>88</v>
      </c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60"/>
      <c r="V83" s="60"/>
    </row>
    <row r="84" spans="4:22" x14ac:dyDescent="0.2">
      <c r="D84" s="63">
        <v>2</v>
      </c>
      <c r="E84" s="62">
        <v>3</v>
      </c>
      <c r="F84" s="62">
        <v>2</v>
      </c>
      <c r="G84" s="62"/>
      <c r="H84" s="62"/>
      <c r="I84" s="62"/>
      <c r="J84" s="62" t="s">
        <v>73</v>
      </c>
      <c r="K84" s="59">
        <f>SUM(K92,K116)</f>
        <v>82886147</v>
      </c>
      <c r="L84" s="59">
        <f>SUM(L92,L116)</f>
        <v>131555621</v>
      </c>
      <c r="M84" s="59">
        <f t="shared" ref="M84:N87" si="114">SUM(M92,M116)</f>
        <v>0</v>
      </c>
      <c r="N84" s="59">
        <f t="shared" si="114"/>
        <v>0</v>
      </c>
      <c r="O84" s="59">
        <f>SUM(K84:N84)</f>
        <v>214441768</v>
      </c>
      <c r="P84" s="59">
        <f t="shared" ref="P84:R87" si="115">SUM(P92,P116)</f>
        <v>112500000</v>
      </c>
      <c r="Q84" s="59">
        <f t="shared" si="115"/>
        <v>0</v>
      </c>
      <c r="R84" s="59">
        <f t="shared" si="115"/>
        <v>0</v>
      </c>
      <c r="S84" s="59">
        <f>SUM(P84:R84)</f>
        <v>112500000</v>
      </c>
      <c r="T84" s="59">
        <f>SUM(O84,S84)</f>
        <v>326941768</v>
      </c>
      <c r="U84" s="60">
        <f t="shared" ref="U84:U87" si="116">+IFERROR(O84/T84*100,0)</f>
        <v>65.590202595344138</v>
      </c>
      <c r="V84" s="60">
        <f t="shared" ref="V84:V87" si="117">+IFERROR(S84/T84*100,0)</f>
        <v>34.409797404655869</v>
      </c>
    </row>
    <row r="85" spans="4:22" x14ac:dyDescent="0.2">
      <c r="D85" s="63">
        <v>2</v>
      </c>
      <c r="E85" s="62">
        <v>3</v>
      </c>
      <c r="F85" s="62">
        <v>2</v>
      </c>
      <c r="G85" s="62"/>
      <c r="H85" s="62"/>
      <c r="I85" s="62"/>
      <c r="J85" s="62" t="s">
        <v>74</v>
      </c>
      <c r="K85" s="59">
        <f t="shared" ref="K85:K87" si="118">SUM(K93,K117)</f>
        <v>77407636.980000004</v>
      </c>
      <c r="L85" s="59">
        <f>SUM(L93,L117)</f>
        <v>147608231.14000005</v>
      </c>
      <c r="M85" s="59">
        <f t="shared" si="114"/>
        <v>0</v>
      </c>
      <c r="N85" s="59">
        <f t="shared" si="114"/>
        <v>33732</v>
      </c>
      <c r="O85" s="59">
        <f t="shared" ref="O85:O87" si="119">SUM(K85:N85)</f>
        <v>225049600.12000006</v>
      </c>
      <c r="P85" s="59">
        <f t="shared" si="115"/>
        <v>134675209.27000001</v>
      </c>
      <c r="Q85" s="59">
        <f t="shared" si="115"/>
        <v>0</v>
      </c>
      <c r="R85" s="59">
        <f t="shared" si="115"/>
        <v>0</v>
      </c>
      <c r="S85" s="59">
        <f t="shared" ref="S85:S87" si="120">SUM(P85:R85)</f>
        <v>134675209.27000001</v>
      </c>
      <c r="T85" s="59">
        <f t="shared" ref="T85:T87" si="121">SUM(O85,S85)</f>
        <v>359724809.3900001</v>
      </c>
      <c r="U85" s="60">
        <f t="shared" si="116"/>
        <v>62.561601047652445</v>
      </c>
      <c r="V85" s="60">
        <f t="shared" si="117"/>
        <v>37.438398952347548</v>
      </c>
    </row>
    <row r="86" spans="4:22" x14ac:dyDescent="0.2">
      <c r="D86" s="63">
        <v>2</v>
      </c>
      <c r="E86" s="62">
        <v>3</v>
      </c>
      <c r="F86" s="62">
        <v>2</v>
      </c>
      <c r="G86" s="62"/>
      <c r="H86" s="62"/>
      <c r="I86" s="62"/>
      <c r="J86" s="62" t="s">
        <v>75</v>
      </c>
      <c r="K86" s="59">
        <f t="shared" si="118"/>
        <v>77407636.980000004</v>
      </c>
      <c r="L86" s="59">
        <f>SUM(L94,L118)</f>
        <v>158357047.80000004</v>
      </c>
      <c r="M86" s="59">
        <f t="shared" si="114"/>
        <v>0</v>
      </c>
      <c r="N86" s="59">
        <f t="shared" si="114"/>
        <v>33732</v>
      </c>
      <c r="O86" s="59">
        <f t="shared" si="119"/>
        <v>235798416.78000003</v>
      </c>
      <c r="P86" s="59">
        <f t="shared" si="115"/>
        <v>134675209.27000001</v>
      </c>
      <c r="Q86" s="59">
        <f t="shared" si="115"/>
        <v>0</v>
      </c>
      <c r="R86" s="59">
        <f t="shared" si="115"/>
        <v>0</v>
      </c>
      <c r="S86" s="59">
        <f t="shared" si="120"/>
        <v>134675209.27000001</v>
      </c>
      <c r="T86" s="59">
        <f t="shared" si="121"/>
        <v>370473626.05000007</v>
      </c>
      <c r="U86" s="60">
        <f t="shared" si="116"/>
        <v>63.647828131273258</v>
      </c>
      <c r="V86" s="60">
        <f t="shared" si="117"/>
        <v>36.352171868726735</v>
      </c>
    </row>
    <row r="87" spans="4:22" x14ac:dyDescent="0.2">
      <c r="D87" s="63">
        <v>2</v>
      </c>
      <c r="E87" s="62">
        <v>3</v>
      </c>
      <c r="F87" s="62">
        <v>2</v>
      </c>
      <c r="G87" s="62"/>
      <c r="H87" s="62"/>
      <c r="I87" s="62"/>
      <c r="J87" s="62" t="s">
        <v>76</v>
      </c>
      <c r="K87" s="59">
        <f t="shared" si="118"/>
        <v>77407636.980000004</v>
      </c>
      <c r="L87" s="59">
        <f>SUM(L95,L119)</f>
        <v>158357047.80000004</v>
      </c>
      <c r="M87" s="59">
        <f t="shared" si="114"/>
        <v>0</v>
      </c>
      <c r="N87" s="59">
        <f t="shared" si="114"/>
        <v>33732</v>
      </c>
      <c r="O87" s="59">
        <f t="shared" si="119"/>
        <v>235798416.78000003</v>
      </c>
      <c r="P87" s="59">
        <f t="shared" si="115"/>
        <v>134675209.27000001</v>
      </c>
      <c r="Q87" s="59">
        <f t="shared" si="115"/>
        <v>0</v>
      </c>
      <c r="R87" s="59">
        <f t="shared" si="115"/>
        <v>0</v>
      </c>
      <c r="S87" s="59">
        <f t="shared" si="120"/>
        <v>134675209.27000001</v>
      </c>
      <c r="T87" s="59">
        <f t="shared" si="121"/>
        <v>370473626.05000007</v>
      </c>
      <c r="U87" s="60">
        <f t="shared" si="116"/>
        <v>63.647828131273258</v>
      </c>
      <c r="V87" s="60">
        <f t="shared" si="117"/>
        <v>36.352171868726735</v>
      </c>
    </row>
    <row r="88" spans="4:22" x14ac:dyDescent="0.2">
      <c r="D88" s="63">
        <v>2</v>
      </c>
      <c r="E88" s="62">
        <v>3</v>
      </c>
      <c r="F88" s="62">
        <v>2</v>
      </c>
      <c r="G88" s="62"/>
      <c r="H88" s="62"/>
      <c r="I88" s="62"/>
      <c r="J88" s="62" t="s">
        <v>77</v>
      </c>
      <c r="K88" s="60">
        <f>SUM(K87/K84*100)</f>
        <v>93.390318867156424</v>
      </c>
      <c r="L88" s="60">
        <f>SUM(L87/L84*100)</f>
        <v>120.37269604770444</v>
      </c>
      <c r="M88" s="60" t="e">
        <f t="shared" ref="M88:N88" si="122">SUM(M87/M84*100)</f>
        <v>#DIV/0!</v>
      </c>
      <c r="N88" s="60" t="e">
        <f t="shared" si="122"/>
        <v>#DIV/0!</v>
      </c>
      <c r="O88" s="60">
        <f>SUM(O87/O84*100)</f>
        <v>109.95918331544443</v>
      </c>
      <c r="P88" s="60">
        <f t="shared" ref="P88:R88" si="123">SUM(P87/P84*100)</f>
        <v>119.7112971288889</v>
      </c>
      <c r="Q88" s="60" t="e">
        <f t="shared" si="123"/>
        <v>#DIV/0!</v>
      </c>
      <c r="R88" s="60" t="e">
        <f t="shared" si="123"/>
        <v>#DIV/0!</v>
      </c>
      <c r="S88" s="60">
        <f>SUM(S87/S84*100)</f>
        <v>119.7112971288889</v>
      </c>
      <c r="T88" s="60">
        <f>SUM(T87/T84*100)</f>
        <v>113.31486592132214</v>
      </c>
      <c r="U88" s="60"/>
      <c r="V88" s="60"/>
    </row>
    <row r="89" spans="4:22" x14ac:dyDescent="0.2">
      <c r="D89" s="63">
        <v>2</v>
      </c>
      <c r="E89" s="62">
        <v>3</v>
      </c>
      <c r="F89" s="62">
        <v>2</v>
      </c>
      <c r="G89" s="62"/>
      <c r="H89" s="62"/>
      <c r="I89" s="62"/>
      <c r="J89" s="62" t="s">
        <v>78</v>
      </c>
      <c r="K89" s="60">
        <f>SUM(K87/K85*100)</f>
        <v>100</v>
      </c>
      <c r="L89" s="60">
        <f>SUM(L87/L85*100)</f>
        <v>107.28199001978773</v>
      </c>
      <c r="M89" s="60" t="e">
        <f t="shared" ref="M89:N89" si="124">SUM(M87/M85*100)</f>
        <v>#DIV/0!</v>
      </c>
      <c r="N89" s="60">
        <f t="shared" si="124"/>
        <v>100</v>
      </c>
      <c r="O89" s="60">
        <f>SUM(O87/O85*100)</f>
        <v>104.77619895981532</v>
      </c>
      <c r="P89" s="60">
        <f t="shared" ref="P89:R89" si="125">SUM(P87/P85*100)</f>
        <v>100</v>
      </c>
      <c r="Q89" s="60" t="e">
        <f t="shared" si="125"/>
        <v>#DIV/0!</v>
      </c>
      <c r="R89" s="60" t="e">
        <f t="shared" si="125"/>
        <v>#DIV/0!</v>
      </c>
      <c r="S89" s="60">
        <f>SUM(S87/S85*100)</f>
        <v>100</v>
      </c>
      <c r="T89" s="60">
        <f>SUM(T87/T85*100)</f>
        <v>102.98806653848177</v>
      </c>
      <c r="U89" s="60"/>
      <c r="V89" s="60"/>
    </row>
    <row r="90" spans="4:22" x14ac:dyDescent="0.2">
      <c r="D90" s="63"/>
      <c r="E90" s="62"/>
      <c r="F90" s="62"/>
      <c r="G90" s="62"/>
      <c r="H90" s="62"/>
      <c r="I90" s="62"/>
      <c r="J90" s="62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60"/>
      <c r="V90" s="60"/>
    </row>
    <row r="91" spans="4:22" x14ac:dyDescent="0.2">
      <c r="D91" s="63">
        <v>2</v>
      </c>
      <c r="E91" s="62">
        <v>3</v>
      </c>
      <c r="F91" s="62">
        <v>2</v>
      </c>
      <c r="G91" s="62">
        <v>2</v>
      </c>
      <c r="H91" s="62"/>
      <c r="I91" s="62"/>
      <c r="J91" s="62" t="s">
        <v>89</v>
      </c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60"/>
      <c r="V91" s="60"/>
    </row>
    <row r="92" spans="4:22" x14ac:dyDescent="0.2">
      <c r="D92" s="63">
        <v>2</v>
      </c>
      <c r="E92" s="62">
        <v>3</v>
      </c>
      <c r="F92" s="62">
        <v>2</v>
      </c>
      <c r="G92" s="62">
        <v>2</v>
      </c>
      <c r="H92" s="62"/>
      <c r="I92" s="62"/>
      <c r="J92" s="62" t="s">
        <v>73</v>
      </c>
      <c r="K92" s="59">
        <f>SUM(K100)</f>
        <v>2591643</v>
      </c>
      <c r="L92" s="59">
        <f>SUM(L100)</f>
        <v>779781</v>
      </c>
      <c r="M92" s="59">
        <f t="shared" ref="M92:N95" si="126">SUM(M100)</f>
        <v>0</v>
      </c>
      <c r="N92" s="59">
        <f t="shared" si="126"/>
        <v>0</v>
      </c>
      <c r="O92" s="59">
        <f>SUM(K92:N92)</f>
        <v>3371424</v>
      </c>
      <c r="P92" s="59">
        <f t="shared" ref="P92:R92" si="127">SUM(P100)</f>
        <v>0</v>
      </c>
      <c r="Q92" s="59">
        <f t="shared" si="127"/>
        <v>0</v>
      </c>
      <c r="R92" s="59">
        <f t="shared" si="127"/>
        <v>0</v>
      </c>
      <c r="S92" s="59">
        <f>SUM(P92:R92)</f>
        <v>0</v>
      </c>
      <c r="T92" s="59">
        <f>SUM(O92,S92)</f>
        <v>3371424</v>
      </c>
      <c r="U92" s="60">
        <f t="shared" ref="U92:U95" si="128">+IFERROR(O92/T92*100,0)</f>
        <v>100</v>
      </c>
      <c r="V92" s="60">
        <f t="shared" ref="V92:V95" si="129">+IFERROR(S92/T92*100,0)</f>
        <v>0</v>
      </c>
    </row>
    <row r="93" spans="4:22" x14ac:dyDescent="0.2">
      <c r="D93" s="63">
        <v>2</v>
      </c>
      <c r="E93" s="62">
        <v>3</v>
      </c>
      <c r="F93" s="62">
        <v>2</v>
      </c>
      <c r="G93" s="62">
        <v>2</v>
      </c>
      <c r="H93" s="62"/>
      <c r="I93" s="62"/>
      <c r="J93" s="62" t="s">
        <v>74</v>
      </c>
      <c r="K93" s="59">
        <f>SUM(K101)</f>
        <v>3016926.8500000006</v>
      </c>
      <c r="L93" s="59">
        <f t="shared" ref="K93:L95" si="130">SUM(L101)</f>
        <v>1131953.43</v>
      </c>
      <c r="M93" s="59">
        <f t="shared" si="126"/>
        <v>0</v>
      </c>
      <c r="N93" s="59">
        <f t="shared" si="126"/>
        <v>0</v>
      </c>
      <c r="O93" s="59">
        <f t="shared" ref="O93:O95" si="131">SUM(K93:N93)</f>
        <v>4148880.2800000003</v>
      </c>
      <c r="P93" s="59">
        <f t="shared" ref="P93:R93" si="132">SUM(P101)</f>
        <v>0</v>
      </c>
      <c r="Q93" s="59">
        <f t="shared" si="132"/>
        <v>0</v>
      </c>
      <c r="R93" s="59">
        <f t="shared" si="132"/>
        <v>0</v>
      </c>
      <c r="S93" s="59">
        <f t="shared" ref="S93:S95" si="133">SUM(P93:R93)</f>
        <v>0</v>
      </c>
      <c r="T93" s="59">
        <f t="shared" ref="T93:T95" si="134">SUM(O93,S93)</f>
        <v>4148880.2800000003</v>
      </c>
      <c r="U93" s="60">
        <f t="shared" si="128"/>
        <v>100</v>
      </c>
      <c r="V93" s="60">
        <f t="shared" si="129"/>
        <v>0</v>
      </c>
    </row>
    <row r="94" spans="4:22" x14ac:dyDescent="0.2">
      <c r="D94" s="63">
        <v>2</v>
      </c>
      <c r="E94" s="62">
        <v>3</v>
      </c>
      <c r="F94" s="62">
        <v>2</v>
      </c>
      <c r="G94" s="62">
        <v>2</v>
      </c>
      <c r="H94" s="62"/>
      <c r="I94" s="62"/>
      <c r="J94" s="62" t="s">
        <v>75</v>
      </c>
      <c r="K94" s="59">
        <f t="shared" si="130"/>
        <v>3016926.8500000006</v>
      </c>
      <c r="L94" s="59">
        <f t="shared" si="130"/>
        <v>855600.09000000008</v>
      </c>
      <c r="M94" s="59">
        <f t="shared" si="126"/>
        <v>0</v>
      </c>
      <c r="N94" s="59">
        <f t="shared" si="126"/>
        <v>0</v>
      </c>
      <c r="O94" s="59">
        <f t="shared" si="131"/>
        <v>3872526.9400000004</v>
      </c>
      <c r="P94" s="59">
        <f t="shared" ref="P94:R95" si="135">SUM(P102)</f>
        <v>0</v>
      </c>
      <c r="Q94" s="59">
        <f t="shared" si="135"/>
        <v>0</v>
      </c>
      <c r="R94" s="59">
        <f t="shared" si="135"/>
        <v>0</v>
      </c>
      <c r="S94" s="59">
        <f t="shared" si="133"/>
        <v>0</v>
      </c>
      <c r="T94" s="59">
        <f t="shared" si="134"/>
        <v>3872526.9400000004</v>
      </c>
      <c r="U94" s="60">
        <f t="shared" si="128"/>
        <v>100</v>
      </c>
      <c r="V94" s="60">
        <f t="shared" si="129"/>
        <v>0</v>
      </c>
    </row>
    <row r="95" spans="4:22" x14ac:dyDescent="0.2">
      <c r="D95" s="63">
        <v>2</v>
      </c>
      <c r="E95" s="62">
        <v>3</v>
      </c>
      <c r="F95" s="62">
        <v>2</v>
      </c>
      <c r="G95" s="62">
        <v>2</v>
      </c>
      <c r="H95" s="62"/>
      <c r="I95" s="62"/>
      <c r="J95" s="62" t="s">
        <v>76</v>
      </c>
      <c r="K95" s="59">
        <f t="shared" si="130"/>
        <v>3016926.8500000006</v>
      </c>
      <c r="L95" s="59">
        <f t="shared" si="130"/>
        <v>855600.09000000008</v>
      </c>
      <c r="M95" s="59">
        <f t="shared" si="126"/>
        <v>0</v>
      </c>
      <c r="N95" s="59">
        <f t="shared" si="126"/>
        <v>0</v>
      </c>
      <c r="O95" s="59">
        <f t="shared" si="131"/>
        <v>3872526.9400000004</v>
      </c>
      <c r="P95" s="59">
        <f t="shared" si="135"/>
        <v>0</v>
      </c>
      <c r="Q95" s="59">
        <f t="shared" si="135"/>
        <v>0</v>
      </c>
      <c r="R95" s="59">
        <f t="shared" si="135"/>
        <v>0</v>
      </c>
      <c r="S95" s="59">
        <f t="shared" si="133"/>
        <v>0</v>
      </c>
      <c r="T95" s="59">
        <f t="shared" si="134"/>
        <v>3872526.9400000004</v>
      </c>
      <c r="U95" s="60">
        <f t="shared" si="128"/>
        <v>100</v>
      </c>
      <c r="V95" s="60">
        <f t="shared" si="129"/>
        <v>0</v>
      </c>
    </row>
    <row r="96" spans="4:22" x14ac:dyDescent="0.2">
      <c r="D96" s="63">
        <v>2</v>
      </c>
      <c r="E96" s="62">
        <v>3</v>
      </c>
      <c r="F96" s="62">
        <v>2</v>
      </c>
      <c r="G96" s="62">
        <v>2</v>
      </c>
      <c r="H96" s="62"/>
      <c r="I96" s="62"/>
      <c r="J96" s="62" t="s">
        <v>77</v>
      </c>
      <c r="K96" s="60">
        <f>SUM(K95/K92*100)</f>
        <v>116.40981608963892</v>
      </c>
      <c r="L96" s="60">
        <f>SUM(L95/L92*100)</f>
        <v>109.72312610848431</v>
      </c>
      <c r="M96" s="60" t="e">
        <f t="shared" ref="M96" si="136">SUM(M95/M92*100)</f>
        <v>#DIV/0!</v>
      </c>
      <c r="N96" s="60" t="e">
        <f>SUM(N95/N92*100)</f>
        <v>#DIV/0!</v>
      </c>
      <c r="O96" s="60">
        <f>SUM(O95/O92*100)</f>
        <v>114.86324295015994</v>
      </c>
      <c r="P96" s="60" t="e">
        <f t="shared" ref="P96:R96" si="137">SUM(P95/P92*100)</f>
        <v>#DIV/0!</v>
      </c>
      <c r="Q96" s="60" t="e">
        <f t="shared" si="137"/>
        <v>#DIV/0!</v>
      </c>
      <c r="R96" s="60" t="e">
        <f t="shared" si="137"/>
        <v>#DIV/0!</v>
      </c>
      <c r="S96" s="60" t="e">
        <f>SUM(S95/S92*100)</f>
        <v>#DIV/0!</v>
      </c>
      <c r="T96" s="60">
        <f>SUM(T95/T92*100)</f>
        <v>114.86324295015994</v>
      </c>
      <c r="U96" s="60"/>
      <c r="V96" s="60"/>
    </row>
    <row r="97" spans="4:22" x14ac:dyDescent="0.2">
      <c r="D97" s="63">
        <v>2</v>
      </c>
      <c r="E97" s="62">
        <v>3</v>
      </c>
      <c r="F97" s="62">
        <v>2</v>
      </c>
      <c r="G97" s="62">
        <v>2</v>
      </c>
      <c r="H97" s="62"/>
      <c r="I97" s="62"/>
      <c r="J97" s="62" t="s">
        <v>78</v>
      </c>
      <c r="K97" s="60">
        <f>SUM(K95/K93*100)</f>
        <v>100</v>
      </c>
      <c r="L97" s="60">
        <f>SUM(L95/L93*100)</f>
        <v>75.586156402211714</v>
      </c>
      <c r="M97" s="60" t="e">
        <f t="shared" ref="M97" si="138">SUM(M95/M93*100)</f>
        <v>#DIV/0!</v>
      </c>
      <c r="N97" s="60" t="e">
        <f>SUM(N95/N93*100)</f>
        <v>#DIV/0!</v>
      </c>
      <c r="O97" s="60">
        <f>SUM(O95/O93*100)</f>
        <v>93.339086178693023</v>
      </c>
      <c r="P97" s="60" t="e">
        <f t="shared" ref="P97:R97" si="139">SUM(P95/P93*100)</f>
        <v>#DIV/0!</v>
      </c>
      <c r="Q97" s="60" t="e">
        <f t="shared" si="139"/>
        <v>#DIV/0!</v>
      </c>
      <c r="R97" s="60" t="e">
        <f t="shared" si="139"/>
        <v>#DIV/0!</v>
      </c>
      <c r="S97" s="60" t="e">
        <f>SUM(S95/S93*100)</f>
        <v>#DIV/0!</v>
      </c>
      <c r="T97" s="60">
        <f>SUM(T95/T93*100)</f>
        <v>93.339086178693023</v>
      </c>
      <c r="U97" s="60"/>
      <c r="V97" s="60"/>
    </row>
    <row r="98" spans="4:22" x14ac:dyDescent="0.2">
      <c r="D98" s="63"/>
      <c r="E98" s="62"/>
      <c r="F98" s="62"/>
      <c r="G98" s="62"/>
      <c r="H98" s="62"/>
      <c r="I98" s="62"/>
      <c r="J98" s="62"/>
      <c r="K98" s="59"/>
      <c r="L98" s="59"/>
      <c r="M98" s="59"/>
      <c r="N98" s="59"/>
      <c r="O98" s="59"/>
      <c r="P98" s="59"/>
      <c r="Q98" s="59"/>
      <c r="R98" s="59"/>
      <c r="S98" s="59"/>
      <c r="T98" s="59"/>
      <c r="U98" s="60"/>
      <c r="V98" s="60"/>
    </row>
    <row r="99" spans="4:22" x14ac:dyDescent="0.2">
      <c r="D99" s="63">
        <v>2</v>
      </c>
      <c r="E99" s="62">
        <v>3</v>
      </c>
      <c r="F99" s="62">
        <v>2</v>
      </c>
      <c r="G99" s="62">
        <v>2</v>
      </c>
      <c r="H99" s="62" t="s">
        <v>90</v>
      </c>
      <c r="I99" s="62"/>
      <c r="J99" s="62" t="s">
        <v>91</v>
      </c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60"/>
      <c r="V99" s="60"/>
    </row>
    <row r="100" spans="4:22" x14ac:dyDescent="0.2">
      <c r="D100" s="63">
        <v>2</v>
      </c>
      <c r="E100" s="62">
        <v>3</v>
      </c>
      <c r="F100" s="62">
        <v>2</v>
      </c>
      <c r="G100" s="62">
        <v>2</v>
      </c>
      <c r="H100" s="62" t="s">
        <v>90</v>
      </c>
      <c r="I100" s="62"/>
      <c r="J100" s="62" t="s">
        <v>73</v>
      </c>
      <c r="K100" s="59">
        <f>SUM(K108)</f>
        <v>2591643</v>
      </c>
      <c r="L100" s="59">
        <f t="shared" ref="L100:N103" si="140">SUM(L108)</f>
        <v>779781</v>
      </c>
      <c r="M100" s="59">
        <f t="shared" si="140"/>
        <v>0</v>
      </c>
      <c r="N100" s="59">
        <f t="shared" si="140"/>
        <v>0</v>
      </c>
      <c r="O100" s="59">
        <f>SUM(K100:N100)</f>
        <v>3371424</v>
      </c>
      <c r="P100" s="59">
        <f t="shared" ref="P100:R100" si="141">SUM(P108)</f>
        <v>0</v>
      </c>
      <c r="Q100" s="59">
        <f t="shared" si="141"/>
        <v>0</v>
      </c>
      <c r="R100" s="59">
        <f t="shared" si="141"/>
        <v>0</v>
      </c>
      <c r="S100" s="59">
        <f>SUM(P100:R100)</f>
        <v>0</v>
      </c>
      <c r="T100" s="59">
        <f>SUM(O100,S100)</f>
        <v>3371424</v>
      </c>
      <c r="U100" s="60">
        <f t="shared" ref="U100:U103" si="142">+IFERROR(O100/T100*100,0)</f>
        <v>100</v>
      </c>
      <c r="V100" s="60">
        <f t="shared" ref="V100:V103" si="143">+IFERROR(S100/T100*100,0)</f>
        <v>0</v>
      </c>
    </row>
    <row r="101" spans="4:22" x14ac:dyDescent="0.2">
      <c r="D101" s="63">
        <v>2</v>
      </c>
      <c r="E101" s="62">
        <v>3</v>
      </c>
      <c r="F101" s="62">
        <v>2</v>
      </c>
      <c r="G101" s="62">
        <v>2</v>
      </c>
      <c r="H101" s="62" t="s">
        <v>90</v>
      </c>
      <c r="I101" s="62"/>
      <c r="J101" s="62" t="s">
        <v>74</v>
      </c>
      <c r="K101" s="59">
        <f>SUM(K109)</f>
        <v>3016926.8500000006</v>
      </c>
      <c r="L101" s="59">
        <f t="shared" si="140"/>
        <v>1131953.43</v>
      </c>
      <c r="M101" s="59">
        <f t="shared" si="140"/>
        <v>0</v>
      </c>
      <c r="N101" s="59">
        <f t="shared" si="140"/>
        <v>0</v>
      </c>
      <c r="O101" s="59">
        <f t="shared" ref="O101:O103" si="144">SUM(K101:N101)</f>
        <v>4148880.2800000003</v>
      </c>
      <c r="P101" s="59">
        <f t="shared" ref="P101:R101" si="145">SUM(P109)</f>
        <v>0</v>
      </c>
      <c r="Q101" s="59">
        <f t="shared" si="145"/>
        <v>0</v>
      </c>
      <c r="R101" s="59">
        <f t="shared" si="145"/>
        <v>0</v>
      </c>
      <c r="S101" s="59">
        <f t="shared" ref="S101:S103" si="146">SUM(P101:R101)</f>
        <v>0</v>
      </c>
      <c r="T101" s="59">
        <f t="shared" ref="T101:T103" si="147">SUM(O101,S101)</f>
        <v>4148880.2800000003</v>
      </c>
      <c r="U101" s="60">
        <f t="shared" si="142"/>
        <v>100</v>
      </c>
      <c r="V101" s="60">
        <f t="shared" si="143"/>
        <v>0</v>
      </c>
    </row>
    <row r="102" spans="4:22" x14ac:dyDescent="0.2">
      <c r="D102" s="63">
        <v>2</v>
      </c>
      <c r="E102" s="62">
        <v>3</v>
      </c>
      <c r="F102" s="62">
        <v>2</v>
      </c>
      <c r="G102" s="62">
        <v>2</v>
      </c>
      <c r="H102" s="62" t="s">
        <v>90</v>
      </c>
      <c r="I102" s="62"/>
      <c r="J102" s="62" t="s">
        <v>75</v>
      </c>
      <c r="K102" s="59">
        <f t="shared" ref="K102:K103" si="148">SUM(K110)</f>
        <v>3016926.8500000006</v>
      </c>
      <c r="L102" s="59">
        <f t="shared" si="140"/>
        <v>855600.09000000008</v>
      </c>
      <c r="M102" s="59">
        <f t="shared" si="140"/>
        <v>0</v>
      </c>
      <c r="N102" s="59">
        <f t="shared" si="140"/>
        <v>0</v>
      </c>
      <c r="O102" s="59">
        <f t="shared" si="144"/>
        <v>3872526.9400000004</v>
      </c>
      <c r="P102" s="59">
        <f t="shared" ref="P102:R103" si="149">SUM(P110)</f>
        <v>0</v>
      </c>
      <c r="Q102" s="59">
        <f t="shared" si="149"/>
        <v>0</v>
      </c>
      <c r="R102" s="59">
        <f t="shared" si="149"/>
        <v>0</v>
      </c>
      <c r="S102" s="59">
        <f t="shared" si="146"/>
        <v>0</v>
      </c>
      <c r="T102" s="59">
        <f t="shared" si="147"/>
        <v>3872526.9400000004</v>
      </c>
      <c r="U102" s="60">
        <f t="shared" si="142"/>
        <v>100</v>
      </c>
      <c r="V102" s="60">
        <f t="shared" si="143"/>
        <v>0</v>
      </c>
    </row>
    <row r="103" spans="4:22" x14ac:dyDescent="0.2">
      <c r="D103" s="63">
        <v>2</v>
      </c>
      <c r="E103" s="62">
        <v>3</v>
      </c>
      <c r="F103" s="62">
        <v>2</v>
      </c>
      <c r="G103" s="62">
        <v>2</v>
      </c>
      <c r="H103" s="62" t="s">
        <v>90</v>
      </c>
      <c r="I103" s="62"/>
      <c r="J103" s="62" t="s">
        <v>76</v>
      </c>
      <c r="K103" s="59">
        <f t="shared" si="148"/>
        <v>3016926.8500000006</v>
      </c>
      <c r="L103" s="59">
        <f>SUM(L111)</f>
        <v>855600.09000000008</v>
      </c>
      <c r="M103" s="59">
        <f t="shared" si="140"/>
        <v>0</v>
      </c>
      <c r="N103" s="59">
        <f t="shared" si="140"/>
        <v>0</v>
      </c>
      <c r="O103" s="59">
        <f t="shared" si="144"/>
        <v>3872526.9400000004</v>
      </c>
      <c r="P103" s="59">
        <f t="shared" si="149"/>
        <v>0</v>
      </c>
      <c r="Q103" s="59">
        <f t="shared" si="149"/>
        <v>0</v>
      </c>
      <c r="R103" s="59">
        <f t="shared" si="149"/>
        <v>0</v>
      </c>
      <c r="S103" s="59">
        <f t="shared" si="146"/>
        <v>0</v>
      </c>
      <c r="T103" s="59">
        <f t="shared" si="147"/>
        <v>3872526.9400000004</v>
      </c>
      <c r="U103" s="60">
        <f t="shared" si="142"/>
        <v>100</v>
      </c>
      <c r="V103" s="60">
        <f t="shared" si="143"/>
        <v>0</v>
      </c>
    </row>
    <row r="104" spans="4:22" x14ac:dyDescent="0.2">
      <c r="D104" s="63">
        <v>2</v>
      </c>
      <c r="E104" s="62">
        <v>3</v>
      </c>
      <c r="F104" s="62">
        <v>2</v>
      </c>
      <c r="G104" s="62">
        <v>2</v>
      </c>
      <c r="H104" s="62" t="s">
        <v>90</v>
      </c>
      <c r="I104" s="62"/>
      <c r="J104" s="62" t="s">
        <v>77</v>
      </c>
      <c r="K104" s="60">
        <f>SUM(K103/K100*100)</f>
        <v>116.40981608963892</v>
      </c>
      <c r="L104" s="60">
        <f>SUM(L103/L100*100)</f>
        <v>109.72312610848431</v>
      </c>
      <c r="M104" s="60" t="e">
        <f t="shared" ref="M104:N104" si="150">SUM(M103/M100*100)</f>
        <v>#DIV/0!</v>
      </c>
      <c r="N104" s="60" t="e">
        <f t="shared" si="150"/>
        <v>#DIV/0!</v>
      </c>
      <c r="O104" s="60">
        <f>SUM(O103/O100*100)</f>
        <v>114.86324295015994</v>
      </c>
      <c r="P104" s="60" t="e">
        <f t="shared" ref="P104:R104" si="151">SUM(P103/P100*100)</f>
        <v>#DIV/0!</v>
      </c>
      <c r="Q104" s="60" t="e">
        <f t="shared" si="151"/>
        <v>#DIV/0!</v>
      </c>
      <c r="R104" s="60" t="e">
        <f t="shared" si="151"/>
        <v>#DIV/0!</v>
      </c>
      <c r="S104" s="60" t="e">
        <f>SUM(S103/S100*100)</f>
        <v>#DIV/0!</v>
      </c>
      <c r="T104" s="60">
        <f>SUM(T103/T100*100)</f>
        <v>114.86324295015994</v>
      </c>
      <c r="U104" s="60"/>
      <c r="V104" s="60"/>
    </row>
    <row r="105" spans="4:22" x14ac:dyDescent="0.2">
      <c r="D105" s="63">
        <v>2</v>
      </c>
      <c r="E105" s="62">
        <v>3</v>
      </c>
      <c r="F105" s="62">
        <v>2</v>
      </c>
      <c r="G105" s="62">
        <v>2</v>
      </c>
      <c r="H105" s="62" t="s">
        <v>90</v>
      </c>
      <c r="I105" s="62"/>
      <c r="J105" s="62" t="s">
        <v>78</v>
      </c>
      <c r="K105" s="60">
        <f>SUM(K103/K101*100)</f>
        <v>100</v>
      </c>
      <c r="L105" s="60">
        <f>SUM(L103/L101*100)</f>
        <v>75.586156402211714</v>
      </c>
      <c r="M105" s="60" t="e">
        <f t="shared" ref="M105:N105" si="152">SUM(M103/M101*100)</f>
        <v>#DIV/0!</v>
      </c>
      <c r="N105" s="60" t="e">
        <f t="shared" si="152"/>
        <v>#DIV/0!</v>
      </c>
      <c r="O105" s="60">
        <f>SUM(O103/O101*100)</f>
        <v>93.339086178693023</v>
      </c>
      <c r="P105" s="60" t="e">
        <f t="shared" ref="P105:R105" si="153">SUM(P103/P101*100)</f>
        <v>#DIV/0!</v>
      </c>
      <c r="Q105" s="60" t="e">
        <f t="shared" si="153"/>
        <v>#DIV/0!</v>
      </c>
      <c r="R105" s="60" t="e">
        <f t="shared" si="153"/>
        <v>#DIV/0!</v>
      </c>
      <c r="S105" s="60" t="e">
        <f>SUM(S103/S101*100)</f>
        <v>#DIV/0!</v>
      </c>
      <c r="T105" s="60">
        <f>SUM(T103/T101*100)</f>
        <v>93.339086178693023</v>
      </c>
      <c r="U105" s="60"/>
      <c r="V105" s="60"/>
    </row>
    <row r="106" spans="4:22" x14ac:dyDescent="0.2">
      <c r="D106" s="63"/>
      <c r="E106" s="62"/>
      <c r="F106" s="62"/>
      <c r="G106" s="62"/>
      <c r="H106" s="62"/>
      <c r="I106" s="62"/>
      <c r="J106" s="62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60"/>
      <c r="V106" s="60"/>
    </row>
    <row r="107" spans="4:22" x14ac:dyDescent="0.2">
      <c r="D107" s="63">
        <v>2</v>
      </c>
      <c r="E107" s="62">
        <v>3</v>
      </c>
      <c r="F107" s="62">
        <v>2</v>
      </c>
      <c r="G107" s="62">
        <v>2</v>
      </c>
      <c r="H107" s="62" t="s">
        <v>90</v>
      </c>
      <c r="I107" s="62" t="s">
        <v>84</v>
      </c>
      <c r="J107" s="62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60"/>
      <c r="V107" s="60"/>
    </row>
    <row r="108" spans="4:22" x14ac:dyDescent="0.2">
      <c r="D108" s="63">
        <v>2</v>
      </c>
      <c r="E108" s="62">
        <v>3</v>
      </c>
      <c r="F108" s="62">
        <v>2</v>
      </c>
      <c r="G108" s="62">
        <v>2</v>
      </c>
      <c r="H108" s="62" t="s">
        <v>90</v>
      </c>
      <c r="I108" s="62" t="s">
        <v>84</v>
      </c>
      <c r="J108" s="62" t="s">
        <v>73</v>
      </c>
      <c r="K108" s="59">
        <v>2591643</v>
      </c>
      <c r="L108" s="59">
        <v>779781</v>
      </c>
      <c r="M108" s="59">
        <v>0</v>
      </c>
      <c r="N108" s="59">
        <v>0</v>
      </c>
      <c r="O108" s="59">
        <f>SUM(K108:N108)</f>
        <v>3371424</v>
      </c>
      <c r="P108" s="59">
        <v>0</v>
      </c>
      <c r="Q108" s="59">
        <v>0</v>
      </c>
      <c r="R108" s="59">
        <v>0</v>
      </c>
      <c r="S108" s="59">
        <f>SUM(P108:R108)</f>
        <v>0</v>
      </c>
      <c r="T108" s="59">
        <f>SUM(O108,S108)</f>
        <v>3371424</v>
      </c>
      <c r="U108" s="60">
        <f t="shared" ref="U108:U111" si="154">+IFERROR(O108/T108*100,0)</f>
        <v>100</v>
      </c>
      <c r="V108" s="60">
        <f t="shared" ref="V108:V111" si="155">+IFERROR(S108/T108*100,0)</f>
        <v>0</v>
      </c>
    </row>
    <row r="109" spans="4:22" x14ac:dyDescent="0.2">
      <c r="D109" s="63">
        <v>2</v>
      </c>
      <c r="E109" s="62">
        <v>3</v>
      </c>
      <c r="F109" s="62">
        <v>2</v>
      </c>
      <c r="G109" s="62">
        <v>2</v>
      </c>
      <c r="H109" s="62" t="s">
        <v>90</v>
      </c>
      <c r="I109" s="62" t="s">
        <v>84</v>
      </c>
      <c r="J109" s="62" t="s">
        <v>74</v>
      </c>
      <c r="K109" s="59">
        <v>3016926.8500000006</v>
      </c>
      <c r="L109" s="59">
        <v>1131953.43</v>
      </c>
      <c r="M109" s="59">
        <v>0</v>
      </c>
      <c r="N109" s="59">
        <v>0</v>
      </c>
      <c r="O109" s="59">
        <f t="shared" ref="O109:O111" si="156">SUM(K109:N109)</f>
        <v>4148880.2800000003</v>
      </c>
      <c r="P109" s="59">
        <v>0</v>
      </c>
      <c r="Q109" s="59">
        <v>0</v>
      </c>
      <c r="R109" s="59">
        <v>0</v>
      </c>
      <c r="S109" s="59">
        <f t="shared" ref="S109:S111" si="157">SUM(P109:R109)</f>
        <v>0</v>
      </c>
      <c r="T109" s="59">
        <f t="shared" ref="T109:T111" si="158">SUM(O109,S109)</f>
        <v>4148880.2800000003</v>
      </c>
      <c r="U109" s="60">
        <f t="shared" si="154"/>
        <v>100</v>
      </c>
      <c r="V109" s="60">
        <f t="shared" si="155"/>
        <v>0</v>
      </c>
    </row>
    <row r="110" spans="4:22" x14ac:dyDescent="0.2">
      <c r="D110" s="63">
        <v>2</v>
      </c>
      <c r="E110" s="62">
        <v>3</v>
      </c>
      <c r="F110" s="62">
        <v>2</v>
      </c>
      <c r="G110" s="62">
        <v>2</v>
      </c>
      <c r="H110" s="62" t="s">
        <v>90</v>
      </c>
      <c r="I110" s="62" t="s">
        <v>84</v>
      </c>
      <c r="J110" s="62" t="s">
        <v>75</v>
      </c>
      <c r="K110" s="59">
        <v>3016926.8500000006</v>
      </c>
      <c r="L110" s="59">
        <v>855600.09000000008</v>
      </c>
      <c r="M110" s="59">
        <v>0</v>
      </c>
      <c r="N110" s="59">
        <v>0</v>
      </c>
      <c r="O110" s="59">
        <f>SUM(K110:N110)</f>
        <v>3872526.9400000004</v>
      </c>
      <c r="P110" s="59">
        <v>0</v>
      </c>
      <c r="Q110" s="59">
        <v>0</v>
      </c>
      <c r="R110" s="59">
        <v>0</v>
      </c>
      <c r="S110" s="59">
        <f t="shared" si="157"/>
        <v>0</v>
      </c>
      <c r="T110" s="59">
        <f t="shared" si="158"/>
        <v>3872526.9400000004</v>
      </c>
      <c r="U110" s="60">
        <f t="shared" si="154"/>
        <v>100</v>
      </c>
      <c r="V110" s="60">
        <f t="shared" si="155"/>
        <v>0</v>
      </c>
    </row>
    <row r="111" spans="4:22" x14ac:dyDescent="0.2">
      <c r="D111" s="63">
        <v>2</v>
      </c>
      <c r="E111" s="62">
        <v>3</v>
      </c>
      <c r="F111" s="62">
        <v>2</v>
      </c>
      <c r="G111" s="62">
        <v>2</v>
      </c>
      <c r="H111" s="62" t="s">
        <v>90</v>
      </c>
      <c r="I111" s="62" t="s">
        <v>84</v>
      </c>
      <c r="J111" s="62" t="s">
        <v>76</v>
      </c>
      <c r="K111" s="59">
        <v>3016926.8500000006</v>
      </c>
      <c r="L111" s="59">
        <v>855600.09000000008</v>
      </c>
      <c r="M111" s="59">
        <v>0</v>
      </c>
      <c r="N111" s="59">
        <v>0</v>
      </c>
      <c r="O111" s="59">
        <f t="shared" si="156"/>
        <v>3872526.9400000004</v>
      </c>
      <c r="P111" s="59">
        <v>0</v>
      </c>
      <c r="Q111" s="59">
        <v>0</v>
      </c>
      <c r="R111" s="59">
        <v>0</v>
      </c>
      <c r="S111" s="59">
        <f t="shared" si="157"/>
        <v>0</v>
      </c>
      <c r="T111" s="59">
        <f t="shared" si="158"/>
        <v>3872526.9400000004</v>
      </c>
      <c r="U111" s="60">
        <f t="shared" si="154"/>
        <v>100</v>
      </c>
      <c r="V111" s="60">
        <f t="shared" si="155"/>
        <v>0</v>
      </c>
    </row>
    <row r="112" spans="4:22" x14ac:dyDescent="0.2">
      <c r="D112" s="63">
        <v>2</v>
      </c>
      <c r="E112" s="62">
        <v>3</v>
      </c>
      <c r="F112" s="62">
        <v>2</v>
      </c>
      <c r="G112" s="62">
        <v>2</v>
      </c>
      <c r="H112" s="62" t="s">
        <v>90</v>
      </c>
      <c r="I112" s="62" t="s">
        <v>84</v>
      </c>
      <c r="J112" s="62" t="s">
        <v>77</v>
      </c>
      <c r="K112" s="60">
        <f>SUM(K111/K108*100)</f>
        <v>116.40981608963892</v>
      </c>
      <c r="L112" s="60">
        <f>SUM(L111/L108*100)</f>
        <v>109.72312610848431</v>
      </c>
      <c r="M112" s="60" t="e">
        <f t="shared" ref="M112:N112" si="159">SUM(M111/M108*100)</f>
        <v>#DIV/0!</v>
      </c>
      <c r="N112" s="60" t="e">
        <f t="shared" si="159"/>
        <v>#DIV/0!</v>
      </c>
      <c r="O112" s="60">
        <f>SUM(O111/O108*100)</f>
        <v>114.86324295015994</v>
      </c>
      <c r="P112" s="60" t="e">
        <f t="shared" ref="P112:R112" si="160">SUM(P111/P108*100)</f>
        <v>#DIV/0!</v>
      </c>
      <c r="Q112" s="60" t="e">
        <f t="shared" si="160"/>
        <v>#DIV/0!</v>
      </c>
      <c r="R112" s="60" t="e">
        <f t="shared" si="160"/>
        <v>#DIV/0!</v>
      </c>
      <c r="S112" s="60" t="e">
        <f>SUM(S111/S108*100)</f>
        <v>#DIV/0!</v>
      </c>
      <c r="T112" s="60">
        <f>SUM(T111/T108*100)</f>
        <v>114.86324295015994</v>
      </c>
      <c r="U112" s="60"/>
      <c r="V112" s="60"/>
    </row>
    <row r="113" spans="4:22" x14ac:dyDescent="0.2">
      <c r="D113" s="63">
        <v>2</v>
      </c>
      <c r="E113" s="62">
        <v>3</v>
      </c>
      <c r="F113" s="62">
        <v>2</v>
      </c>
      <c r="G113" s="62">
        <v>2</v>
      </c>
      <c r="H113" s="62" t="s">
        <v>90</v>
      </c>
      <c r="I113" s="62" t="s">
        <v>84</v>
      </c>
      <c r="J113" s="62" t="s">
        <v>78</v>
      </c>
      <c r="K113" s="60">
        <f>SUM(K111/K109*100)</f>
        <v>100</v>
      </c>
      <c r="L113" s="60">
        <f>SUM(L111/L109*100)</f>
        <v>75.586156402211714</v>
      </c>
      <c r="M113" s="60" t="e">
        <f t="shared" ref="M113:N113" si="161">SUM(M111/M109*100)</f>
        <v>#DIV/0!</v>
      </c>
      <c r="N113" s="60" t="e">
        <f t="shared" si="161"/>
        <v>#DIV/0!</v>
      </c>
      <c r="O113" s="60">
        <f>SUM(O111/O109*100)</f>
        <v>93.339086178693023</v>
      </c>
      <c r="P113" s="60" t="e">
        <f t="shared" ref="P113:R113" si="162">SUM(P111/P109*100)</f>
        <v>#DIV/0!</v>
      </c>
      <c r="Q113" s="60" t="e">
        <f t="shared" si="162"/>
        <v>#DIV/0!</v>
      </c>
      <c r="R113" s="60" t="e">
        <f t="shared" si="162"/>
        <v>#DIV/0!</v>
      </c>
      <c r="S113" s="60" t="e">
        <f>SUM(S111/S109*100)</f>
        <v>#DIV/0!</v>
      </c>
      <c r="T113" s="60">
        <f>SUM(T111/T109*100)</f>
        <v>93.339086178693023</v>
      </c>
      <c r="U113" s="60"/>
      <c r="V113" s="60"/>
    </row>
    <row r="114" spans="4:22" ht="15" x14ac:dyDescent="0.25">
      <c r="D114" s="63"/>
      <c r="E114" s="62"/>
      <c r="F114" s="62"/>
      <c r="G114" s="62"/>
      <c r="H114" s="62"/>
      <c r="I114" s="62"/>
      <c r="J114" s="64"/>
      <c r="K114" s="59"/>
      <c r="L114" s="59"/>
      <c r="M114" s="59"/>
      <c r="N114" s="59"/>
      <c r="O114" s="59"/>
      <c r="P114" s="59"/>
      <c r="Q114" s="59"/>
      <c r="R114" s="59"/>
      <c r="S114" s="59"/>
      <c r="T114" s="59"/>
      <c r="U114" s="59"/>
      <c r="V114" s="59"/>
    </row>
    <row r="115" spans="4:22" ht="28.5" x14ac:dyDescent="0.2">
      <c r="D115" s="63">
        <v>2</v>
      </c>
      <c r="E115" s="62">
        <v>3</v>
      </c>
      <c r="F115" s="62">
        <v>2</v>
      </c>
      <c r="G115" s="62">
        <v>18</v>
      </c>
      <c r="H115" s="62"/>
      <c r="I115" s="62"/>
      <c r="J115" s="65" t="s">
        <v>92</v>
      </c>
      <c r="K115" s="59"/>
      <c r="L115" s="59"/>
      <c r="M115" s="59"/>
      <c r="N115" s="59"/>
      <c r="O115" s="59"/>
      <c r="P115" s="59"/>
      <c r="Q115" s="59"/>
      <c r="R115" s="59"/>
      <c r="S115" s="59"/>
      <c r="T115" s="59"/>
      <c r="U115" s="59"/>
      <c r="V115" s="59"/>
    </row>
    <row r="116" spans="4:22" x14ac:dyDescent="0.2">
      <c r="D116" s="63">
        <v>2</v>
      </c>
      <c r="E116" s="62">
        <v>3</v>
      </c>
      <c r="F116" s="62">
        <v>2</v>
      </c>
      <c r="G116" s="62">
        <v>18</v>
      </c>
      <c r="H116" s="62"/>
      <c r="I116" s="62"/>
      <c r="J116" s="62" t="s">
        <v>73</v>
      </c>
      <c r="K116" s="59">
        <f>SUM(K124)</f>
        <v>80294504</v>
      </c>
      <c r="L116" s="59">
        <f>SUM(L124)</f>
        <v>130775840</v>
      </c>
      <c r="M116" s="59">
        <f t="shared" ref="M116:N119" si="163">SUM(M124)</f>
        <v>0</v>
      </c>
      <c r="N116" s="59">
        <f t="shared" si="163"/>
        <v>0</v>
      </c>
      <c r="O116" s="59">
        <f>SUM(K116:N116)</f>
        <v>211070344</v>
      </c>
      <c r="P116" s="59">
        <f t="shared" ref="P116:R116" si="164">SUM(P124)</f>
        <v>112500000</v>
      </c>
      <c r="Q116" s="59">
        <f t="shared" si="164"/>
        <v>0</v>
      </c>
      <c r="R116" s="59">
        <f t="shared" si="164"/>
        <v>0</v>
      </c>
      <c r="S116" s="59">
        <f>SUM(P116:R116)</f>
        <v>112500000</v>
      </c>
      <c r="T116" s="59">
        <f>SUM(O116,S116)</f>
        <v>323570344</v>
      </c>
      <c r="U116" s="60">
        <f t="shared" ref="U116:U119" si="165">+IFERROR(O116/T116*100,0)</f>
        <v>65.231671540331277</v>
      </c>
      <c r="V116" s="60">
        <f t="shared" ref="V116:V119" si="166">+IFERROR(S116/T116*100,0)</f>
        <v>34.76832845966873</v>
      </c>
    </row>
    <row r="117" spans="4:22" x14ac:dyDescent="0.2">
      <c r="D117" s="63">
        <v>2</v>
      </c>
      <c r="E117" s="62">
        <v>3</v>
      </c>
      <c r="F117" s="62">
        <v>2</v>
      </c>
      <c r="G117" s="62">
        <v>18</v>
      </c>
      <c r="H117" s="62"/>
      <c r="I117" s="62"/>
      <c r="J117" s="62" t="s">
        <v>74</v>
      </c>
      <c r="K117" s="59">
        <f t="shared" ref="K117:L119" si="167">SUM(K125)</f>
        <v>74390710.13000001</v>
      </c>
      <c r="L117" s="59">
        <f t="shared" si="167"/>
        <v>146476277.71000004</v>
      </c>
      <c r="M117" s="59">
        <f t="shared" si="163"/>
        <v>0</v>
      </c>
      <c r="N117" s="59">
        <f t="shared" si="163"/>
        <v>33732</v>
      </c>
      <c r="O117" s="59">
        <f t="shared" ref="O117:O119" si="168">SUM(K117:N117)</f>
        <v>220900719.84000003</v>
      </c>
      <c r="P117" s="59">
        <f t="shared" ref="P117:R117" si="169">SUM(P125)</f>
        <v>134675209.27000001</v>
      </c>
      <c r="Q117" s="59">
        <f t="shared" si="169"/>
        <v>0</v>
      </c>
      <c r="R117" s="59">
        <f t="shared" si="169"/>
        <v>0</v>
      </c>
      <c r="S117" s="59">
        <f t="shared" ref="S117:S119" si="170">SUM(P117:R117)</f>
        <v>134675209.27000001</v>
      </c>
      <c r="T117" s="59">
        <f t="shared" ref="T117:T119" si="171">SUM(O117,S117)</f>
        <v>355575929.11000001</v>
      </c>
      <c r="U117" s="60">
        <f t="shared" si="165"/>
        <v>62.124767667178837</v>
      </c>
      <c r="V117" s="60">
        <f t="shared" si="166"/>
        <v>37.87523233282117</v>
      </c>
    </row>
    <row r="118" spans="4:22" x14ac:dyDescent="0.2">
      <c r="D118" s="63">
        <v>2</v>
      </c>
      <c r="E118" s="62">
        <v>3</v>
      </c>
      <c r="F118" s="62">
        <v>2</v>
      </c>
      <c r="G118" s="62">
        <v>18</v>
      </c>
      <c r="H118" s="62"/>
      <c r="I118" s="62"/>
      <c r="J118" s="62" t="s">
        <v>75</v>
      </c>
      <c r="K118" s="59">
        <f t="shared" si="167"/>
        <v>74390710.13000001</v>
      </c>
      <c r="L118" s="59">
        <f t="shared" si="167"/>
        <v>157501447.71000004</v>
      </c>
      <c r="M118" s="59">
        <f t="shared" si="163"/>
        <v>0</v>
      </c>
      <c r="N118" s="59">
        <f t="shared" si="163"/>
        <v>33732</v>
      </c>
      <c r="O118" s="59">
        <f t="shared" si="168"/>
        <v>231925889.84000003</v>
      </c>
      <c r="P118" s="59">
        <f t="shared" ref="P118:R119" si="172">SUM(P126)</f>
        <v>134675209.27000001</v>
      </c>
      <c r="Q118" s="59">
        <f t="shared" si="172"/>
        <v>0</v>
      </c>
      <c r="R118" s="59">
        <f t="shared" si="172"/>
        <v>0</v>
      </c>
      <c r="S118" s="59">
        <f t="shared" si="170"/>
        <v>134675209.27000001</v>
      </c>
      <c r="T118" s="59">
        <f t="shared" si="171"/>
        <v>366601099.11000001</v>
      </c>
      <c r="U118" s="60">
        <f t="shared" si="165"/>
        <v>63.263828287216839</v>
      </c>
      <c r="V118" s="60">
        <f t="shared" si="166"/>
        <v>36.736171712783168</v>
      </c>
    </row>
    <row r="119" spans="4:22" x14ac:dyDescent="0.2">
      <c r="D119" s="63">
        <v>2</v>
      </c>
      <c r="E119" s="62">
        <v>3</v>
      </c>
      <c r="F119" s="62">
        <v>2</v>
      </c>
      <c r="G119" s="62">
        <v>18</v>
      </c>
      <c r="H119" s="62"/>
      <c r="I119" s="62"/>
      <c r="J119" s="62" t="s">
        <v>76</v>
      </c>
      <c r="K119" s="59">
        <f t="shared" si="167"/>
        <v>74390710.13000001</v>
      </c>
      <c r="L119" s="59">
        <f t="shared" si="167"/>
        <v>157501447.71000004</v>
      </c>
      <c r="M119" s="59">
        <f t="shared" si="163"/>
        <v>0</v>
      </c>
      <c r="N119" s="59">
        <f t="shared" si="163"/>
        <v>33732</v>
      </c>
      <c r="O119" s="59">
        <f t="shared" si="168"/>
        <v>231925889.84000003</v>
      </c>
      <c r="P119" s="59">
        <f t="shared" si="172"/>
        <v>134675209.27000001</v>
      </c>
      <c r="Q119" s="59">
        <f t="shared" si="172"/>
        <v>0</v>
      </c>
      <c r="R119" s="59">
        <f t="shared" si="172"/>
        <v>0</v>
      </c>
      <c r="S119" s="59">
        <f t="shared" si="170"/>
        <v>134675209.27000001</v>
      </c>
      <c r="T119" s="59">
        <f t="shared" si="171"/>
        <v>366601099.11000001</v>
      </c>
      <c r="U119" s="60">
        <f t="shared" si="165"/>
        <v>63.263828287216839</v>
      </c>
      <c r="V119" s="60">
        <f t="shared" si="166"/>
        <v>36.736171712783168</v>
      </c>
    </row>
    <row r="120" spans="4:22" x14ac:dyDescent="0.2">
      <c r="D120" s="63">
        <v>2</v>
      </c>
      <c r="E120" s="62">
        <v>3</v>
      </c>
      <c r="F120" s="62">
        <v>2</v>
      </c>
      <c r="G120" s="62">
        <v>18</v>
      </c>
      <c r="H120" s="62"/>
      <c r="I120" s="62"/>
      <c r="J120" s="62" t="s">
        <v>77</v>
      </c>
      <c r="K120" s="60">
        <f>SUM(K119/K116*100)</f>
        <v>92.647325064739178</v>
      </c>
      <c r="L120" s="60">
        <f>SUM(L119/L116*100)</f>
        <v>120.43619655587763</v>
      </c>
      <c r="M120" s="60" t="e">
        <f t="shared" ref="M120:N120" si="173">SUM(M119/M116*100)</f>
        <v>#DIV/0!</v>
      </c>
      <c r="N120" s="60" t="e">
        <f t="shared" si="173"/>
        <v>#DIV/0!</v>
      </c>
      <c r="O120" s="60">
        <f>SUM(O119/O116*100)</f>
        <v>109.88085083141763</v>
      </c>
      <c r="P120" s="60">
        <f t="shared" ref="P120:R120" si="174">SUM(P119/P116*100)</f>
        <v>119.7112971288889</v>
      </c>
      <c r="Q120" s="60" t="e">
        <f t="shared" si="174"/>
        <v>#DIV/0!</v>
      </c>
      <c r="R120" s="60" t="e">
        <f t="shared" si="174"/>
        <v>#DIV/0!</v>
      </c>
      <c r="S120" s="60">
        <f>SUM(S119/S116*100)</f>
        <v>119.7112971288889</v>
      </c>
      <c r="T120" s="60">
        <f>SUM(T119/T116*100)</f>
        <v>113.29873268917376</v>
      </c>
      <c r="U120" s="60"/>
      <c r="V120" s="60"/>
    </row>
    <row r="121" spans="4:22" x14ac:dyDescent="0.2">
      <c r="D121" s="63">
        <v>2</v>
      </c>
      <c r="E121" s="62">
        <v>3</v>
      </c>
      <c r="F121" s="62">
        <v>2</v>
      </c>
      <c r="G121" s="62">
        <v>18</v>
      </c>
      <c r="H121" s="62"/>
      <c r="I121" s="62"/>
      <c r="J121" s="62" t="s">
        <v>78</v>
      </c>
      <c r="K121" s="60">
        <f>SUM(K119/K117*100)</f>
        <v>100</v>
      </c>
      <c r="L121" s="60">
        <f>SUM(L119/L117*100)</f>
        <v>107.52693212332176</v>
      </c>
      <c r="M121" s="60" t="e">
        <f t="shared" ref="M121:N121" si="175">SUM(M119/M117*100)</f>
        <v>#DIV/0!</v>
      </c>
      <c r="N121" s="60">
        <f t="shared" si="175"/>
        <v>100</v>
      </c>
      <c r="O121" s="60">
        <f>SUM(O119/O117*100)</f>
        <v>104.99100682333022</v>
      </c>
      <c r="P121" s="60">
        <f t="shared" ref="P121:R121" si="176">SUM(P119/P117*100)</f>
        <v>100</v>
      </c>
      <c r="Q121" s="60" t="e">
        <f t="shared" si="176"/>
        <v>#DIV/0!</v>
      </c>
      <c r="R121" s="60" t="e">
        <f t="shared" si="176"/>
        <v>#DIV/0!</v>
      </c>
      <c r="S121" s="60">
        <f>SUM(S119/S117*100)</f>
        <v>100</v>
      </c>
      <c r="T121" s="60">
        <f>SUM(T119/T117*100)</f>
        <v>103.10065139324695</v>
      </c>
      <c r="U121" s="60"/>
      <c r="V121" s="60"/>
    </row>
    <row r="122" spans="4:22" ht="15" x14ac:dyDescent="0.25">
      <c r="D122" s="63"/>
      <c r="E122" s="62"/>
      <c r="F122" s="62"/>
      <c r="G122" s="62"/>
      <c r="H122" s="62"/>
      <c r="I122" s="62"/>
      <c r="J122" s="64"/>
      <c r="K122" s="59"/>
      <c r="L122" s="59"/>
      <c r="M122" s="59"/>
      <c r="N122" s="59"/>
      <c r="O122" s="59"/>
      <c r="P122" s="59"/>
      <c r="Q122" s="59"/>
      <c r="R122" s="59"/>
      <c r="S122" s="59"/>
      <c r="T122" s="59"/>
      <c r="U122" s="60"/>
      <c r="V122" s="60"/>
    </row>
    <row r="123" spans="4:22" x14ac:dyDescent="0.2">
      <c r="D123" s="63">
        <v>2</v>
      </c>
      <c r="E123" s="62">
        <v>3</v>
      </c>
      <c r="F123" s="62">
        <v>2</v>
      </c>
      <c r="G123" s="62">
        <v>18</v>
      </c>
      <c r="H123" s="62" t="s">
        <v>93</v>
      </c>
      <c r="I123" s="62"/>
      <c r="J123" s="66" t="s">
        <v>94</v>
      </c>
      <c r="K123" s="59"/>
      <c r="L123" s="59"/>
      <c r="M123" s="59"/>
      <c r="N123" s="59"/>
      <c r="O123" s="59"/>
      <c r="P123" s="59"/>
      <c r="Q123" s="59"/>
      <c r="R123" s="59"/>
      <c r="S123" s="59"/>
      <c r="T123" s="59"/>
      <c r="U123" s="60"/>
      <c r="V123" s="60"/>
    </row>
    <row r="124" spans="4:22" x14ac:dyDescent="0.2">
      <c r="D124" s="63">
        <v>2</v>
      </c>
      <c r="E124" s="62">
        <v>3</v>
      </c>
      <c r="F124" s="62">
        <v>2</v>
      </c>
      <c r="G124" s="62">
        <v>18</v>
      </c>
      <c r="H124" s="62" t="s">
        <v>93</v>
      </c>
      <c r="I124" s="62"/>
      <c r="J124" s="62" t="s">
        <v>73</v>
      </c>
      <c r="K124" s="59">
        <f>SUM(K132)</f>
        <v>80294504</v>
      </c>
      <c r="L124" s="59">
        <f>SUM(L132)</f>
        <v>130775840</v>
      </c>
      <c r="M124" s="59">
        <f t="shared" ref="M124:N127" si="177">SUM(M132)</f>
        <v>0</v>
      </c>
      <c r="N124" s="59">
        <f t="shared" si="177"/>
        <v>0</v>
      </c>
      <c r="O124" s="59">
        <f>SUM(K124:N124)</f>
        <v>211070344</v>
      </c>
      <c r="P124" s="59">
        <f t="shared" ref="P124:R124" si="178">SUM(P132)</f>
        <v>112500000</v>
      </c>
      <c r="Q124" s="59">
        <f t="shared" si="178"/>
        <v>0</v>
      </c>
      <c r="R124" s="59">
        <f t="shared" si="178"/>
        <v>0</v>
      </c>
      <c r="S124" s="59">
        <f>SUM(P124:R124)</f>
        <v>112500000</v>
      </c>
      <c r="T124" s="59">
        <f>SUM(O124,S124)</f>
        <v>323570344</v>
      </c>
      <c r="U124" s="60">
        <f t="shared" ref="U124:U127" si="179">+IFERROR(O124/T124*100,0)</f>
        <v>65.231671540331277</v>
      </c>
      <c r="V124" s="60">
        <f t="shared" ref="V124:V127" si="180">+IFERROR(S124/T124*100,0)</f>
        <v>34.76832845966873</v>
      </c>
    </row>
    <row r="125" spans="4:22" x14ac:dyDescent="0.2">
      <c r="D125" s="63">
        <v>2</v>
      </c>
      <c r="E125" s="62">
        <v>3</v>
      </c>
      <c r="F125" s="62">
        <v>2</v>
      </c>
      <c r="G125" s="62">
        <v>18</v>
      </c>
      <c r="H125" s="62" t="s">
        <v>93</v>
      </c>
      <c r="I125" s="62"/>
      <c r="J125" s="62" t="s">
        <v>74</v>
      </c>
      <c r="K125" s="59">
        <f>SUM(K133)</f>
        <v>74390710.13000001</v>
      </c>
      <c r="L125" s="59">
        <f t="shared" ref="L125:L126" si="181">SUM(L133)</f>
        <v>146476277.71000004</v>
      </c>
      <c r="M125" s="59">
        <f t="shared" si="177"/>
        <v>0</v>
      </c>
      <c r="N125" s="59">
        <f t="shared" si="177"/>
        <v>33732</v>
      </c>
      <c r="O125" s="59">
        <f t="shared" ref="O125:O127" si="182">SUM(K125:N125)</f>
        <v>220900719.84000003</v>
      </c>
      <c r="P125" s="59">
        <f t="shared" ref="P125:R125" si="183">SUM(P133)</f>
        <v>134675209.27000001</v>
      </c>
      <c r="Q125" s="59">
        <f t="shared" si="183"/>
        <v>0</v>
      </c>
      <c r="R125" s="59">
        <f t="shared" si="183"/>
        <v>0</v>
      </c>
      <c r="S125" s="59">
        <f t="shared" ref="S125:S127" si="184">SUM(P125:R125)</f>
        <v>134675209.27000001</v>
      </c>
      <c r="T125" s="59">
        <f t="shared" ref="T125:T127" si="185">SUM(O125,S125)</f>
        <v>355575929.11000001</v>
      </c>
      <c r="U125" s="60">
        <f t="shared" si="179"/>
        <v>62.124767667178837</v>
      </c>
      <c r="V125" s="60">
        <f t="shared" si="180"/>
        <v>37.87523233282117</v>
      </c>
    </row>
    <row r="126" spans="4:22" x14ac:dyDescent="0.2">
      <c r="D126" s="63">
        <v>2</v>
      </c>
      <c r="E126" s="62">
        <v>3</v>
      </c>
      <c r="F126" s="62">
        <v>2</v>
      </c>
      <c r="G126" s="62">
        <v>18</v>
      </c>
      <c r="H126" s="62" t="s">
        <v>93</v>
      </c>
      <c r="I126" s="62"/>
      <c r="J126" s="62" t="s">
        <v>75</v>
      </c>
      <c r="K126" s="59">
        <f>SUM(K134)</f>
        <v>74390710.13000001</v>
      </c>
      <c r="L126" s="59">
        <f t="shared" si="181"/>
        <v>157501447.71000004</v>
      </c>
      <c r="M126" s="59">
        <f t="shared" si="177"/>
        <v>0</v>
      </c>
      <c r="N126" s="59">
        <f t="shared" si="177"/>
        <v>33732</v>
      </c>
      <c r="O126" s="59">
        <f t="shared" si="182"/>
        <v>231925889.84000003</v>
      </c>
      <c r="P126" s="59">
        <f t="shared" ref="P126:R127" si="186">SUM(P134)</f>
        <v>134675209.27000001</v>
      </c>
      <c r="Q126" s="59">
        <f t="shared" si="186"/>
        <v>0</v>
      </c>
      <c r="R126" s="59">
        <f t="shared" si="186"/>
        <v>0</v>
      </c>
      <c r="S126" s="59">
        <f t="shared" si="184"/>
        <v>134675209.27000001</v>
      </c>
      <c r="T126" s="59">
        <f t="shared" si="185"/>
        <v>366601099.11000001</v>
      </c>
      <c r="U126" s="60">
        <f t="shared" si="179"/>
        <v>63.263828287216839</v>
      </c>
      <c r="V126" s="60">
        <f t="shared" si="180"/>
        <v>36.736171712783168</v>
      </c>
    </row>
    <row r="127" spans="4:22" x14ac:dyDescent="0.2">
      <c r="D127" s="63">
        <v>2</v>
      </c>
      <c r="E127" s="62">
        <v>3</v>
      </c>
      <c r="F127" s="62">
        <v>2</v>
      </c>
      <c r="G127" s="62">
        <v>18</v>
      </c>
      <c r="H127" s="62" t="s">
        <v>93</v>
      </c>
      <c r="I127" s="62"/>
      <c r="J127" s="62" t="s">
        <v>76</v>
      </c>
      <c r="K127" s="59">
        <f>SUM(K135)</f>
        <v>74390710.13000001</v>
      </c>
      <c r="L127" s="59">
        <f>SUM(L135)</f>
        <v>157501447.71000004</v>
      </c>
      <c r="M127" s="59">
        <f t="shared" si="177"/>
        <v>0</v>
      </c>
      <c r="N127" s="59">
        <f t="shared" si="177"/>
        <v>33732</v>
      </c>
      <c r="O127" s="59">
        <f t="shared" si="182"/>
        <v>231925889.84000003</v>
      </c>
      <c r="P127" s="59">
        <f t="shared" si="186"/>
        <v>134675209.27000001</v>
      </c>
      <c r="Q127" s="59">
        <f t="shared" si="186"/>
        <v>0</v>
      </c>
      <c r="R127" s="59">
        <f t="shared" si="186"/>
        <v>0</v>
      </c>
      <c r="S127" s="59">
        <f t="shared" si="184"/>
        <v>134675209.27000001</v>
      </c>
      <c r="T127" s="59">
        <f t="shared" si="185"/>
        <v>366601099.11000001</v>
      </c>
      <c r="U127" s="60">
        <f t="shared" si="179"/>
        <v>63.263828287216839</v>
      </c>
      <c r="V127" s="60">
        <f t="shared" si="180"/>
        <v>36.736171712783168</v>
      </c>
    </row>
    <row r="128" spans="4:22" x14ac:dyDescent="0.2">
      <c r="D128" s="63">
        <v>2</v>
      </c>
      <c r="E128" s="62">
        <v>3</v>
      </c>
      <c r="F128" s="62">
        <v>2</v>
      </c>
      <c r="G128" s="62">
        <v>18</v>
      </c>
      <c r="H128" s="62" t="s">
        <v>93</v>
      </c>
      <c r="I128" s="62"/>
      <c r="J128" s="62" t="s">
        <v>77</v>
      </c>
      <c r="K128" s="60">
        <f>SUM(K127/K124*100)</f>
        <v>92.647325064739178</v>
      </c>
      <c r="L128" s="60">
        <f>SUM(L127/L124*100)</f>
        <v>120.43619655587763</v>
      </c>
      <c r="M128" s="60" t="e">
        <f t="shared" ref="M128:N128" si="187">SUM(M127/M124*100)</f>
        <v>#DIV/0!</v>
      </c>
      <c r="N128" s="60" t="e">
        <f t="shared" si="187"/>
        <v>#DIV/0!</v>
      </c>
      <c r="O128" s="60">
        <f>SUM(O127/O124*100)</f>
        <v>109.88085083141763</v>
      </c>
      <c r="P128" s="60">
        <f t="shared" ref="P128:R128" si="188">SUM(P127/P124*100)</f>
        <v>119.7112971288889</v>
      </c>
      <c r="Q128" s="60" t="e">
        <f t="shared" si="188"/>
        <v>#DIV/0!</v>
      </c>
      <c r="R128" s="60" t="e">
        <f t="shared" si="188"/>
        <v>#DIV/0!</v>
      </c>
      <c r="S128" s="60">
        <f>SUM(S127/S124*100)</f>
        <v>119.7112971288889</v>
      </c>
      <c r="T128" s="60">
        <f>SUM(T127/T124*100)</f>
        <v>113.29873268917376</v>
      </c>
      <c r="U128" s="60"/>
      <c r="V128" s="60"/>
    </row>
    <row r="129" spans="4:22" x14ac:dyDescent="0.2">
      <c r="D129" s="63">
        <v>2</v>
      </c>
      <c r="E129" s="62">
        <v>3</v>
      </c>
      <c r="F129" s="62">
        <v>2</v>
      </c>
      <c r="G129" s="62">
        <v>18</v>
      </c>
      <c r="H129" s="62" t="s">
        <v>93</v>
      </c>
      <c r="I129" s="62"/>
      <c r="J129" s="62" t="s">
        <v>78</v>
      </c>
      <c r="K129" s="60">
        <f>SUM(K127/K125*100)</f>
        <v>100</v>
      </c>
      <c r="L129" s="60">
        <f>SUM(L127/L125*100)</f>
        <v>107.52693212332176</v>
      </c>
      <c r="M129" s="60" t="e">
        <f t="shared" ref="M129:N129" si="189">SUM(M127/M125*100)</f>
        <v>#DIV/0!</v>
      </c>
      <c r="N129" s="60">
        <f t="shared" si="189"/>
        <v>100</v>
      </c>
      <c r="O129" s="60">
        <f>SUM(O127/O125*100)</f>
        <v>104.99100682333022</v>
      </c>
      <c r="P129" s="60">
        <f t="shared" ref="P129:R129" si="190">SUM(P127/P125*100)</f>
        <v>100</v>
      </c>
      <c r="Q129" s="60" t="e">
        <f t="shared" si="190"/>
        <v>#DIV/0!</v>
      </c>
      <c r="R129" s="60" t="e">
        <f t="shared" si="190"/>
        <v>#DIV/0!</v>
      </c>
      <c r="S129" s="60">
        <f>SUM(S127/S125*100)</f>
        <v>100</v>
      </c>
      <c r="T129" s="60">
        <f>SUM(T127/T125*100)</f>
        <v>103.10065139324695</v>
      </c>
      <c r="U129" s="60"/>
      <c r="V129" s="60"/>
    </row>
    <row r="130" spans="4:22" ht="15" x14ac:dyDescent="0.25">
      <c r="D130" s="63"/>
      <c r="E130" s="62"/>
      <c r="F130" s="62"/>
      <c r="G130" s="62"/>
      <c r="H130" s="62"/>
      <c r="I130" s="62"/>
      <c r="J130" s="64"/>
      <c r="K130" s="59"/>
      <c r="L130" s="59"/>
      <c r="M130" s="59"/>
      <c r="N130" s="59"/>
      <c r="O130" s="59"/>
      <c r="P130" s="59"/>
      <c r="Q130" s="59"/>
      <c r="R130" s="59"/>
      <c r="S130" s="59"/>
      <c r="T130" s="59"/>
      <c r="U130" s="60"/>
      <c r="V130" s="60"/>
    </row>
    <row r="131" spans="4:22" ht="15" x14ac:dyDescent="0.25">
      <c r="D131" s="63">
        <v>2</v>
      </c>
      <c r="E131" s="62">
        <v>3</v>
      </c>
      <c r="F131" s="62">
        <v>2</v>
      </c>
      <c r="G131" s="62">
        <v>18</v>
      </c>
      <c r="H131" s="62" t="s">
        <v>93</v>
      </c>
      <c r="I131" s="62" t="s">
        <v>84</v>
      </c>
      <c r="J131" s="64"/>
      <c r="K131" s="59"/>
      <c r="L131" s="59"/>
      <c r="M131" s="59"/>
      <c r="N131" s="59"/>
      <c r="O131" s="59"/>
      <c r="P131" s="59"/>
      <c r="Q131" s="59"/>
      <c r="R131" s="59"/>
      <c r="S131" s="59"/>
      <c r="T131" s="59"/>
      <c r="U131" s="60"/>
      <c r="V131" s="60"/>
    </row>
    <row r="132" spans="4:22" x14ac:dyDescent="0.2">
      <c r="D132" s="63">
        <v>2</v>
      </c>
      <c r="E132" s="62">
        <v>3</v>
      </c>
      <c r="F132" s="62">
        <v>2</v>
      </c>
      <c r="G132" s="62">
        <v>18</v>
      </c>
      <c r="H132" s="62" t="s">
        <v>93</v>
      </c>
      <c r="I132" s="62" t="s">
        <v>84</v>
      </c>
      <c r="J132" s="62" t="s">
        <v>73</v>
      </c>
      <c r="K132" s="59">
        <v>80294504</v>
      </c>
      <c r="L132" s="59">
        <v>130775840</v>
      </c>
      <c r="M132" s="59">
        <v>0</v>
      </c>
      <c r="N132" s="59">
        <v>0</v>
      </c>
      <c r="O132" s="59">
        <f>SUM(K132:N132)</f>
        <v>211070344</v>
      </c>
      <c r="P132" s="59">
        <v>112500000</v>
      </c>
      <c r="Q132" s="59">
        <v>0</v>
      </c>
      <c r="R132" s="59">
        <v>0</v>
      </c>
      <c r="S132" s="59">
        <f>SUM(P132:R132)</f>
        <v>112500000</v>
      </c>
      <c r="T132" s="59">
        <f>SUM(O132,S132)</f>
        <v>323570344</v>
      </c>
      <c r="U132" s="60">
        <f t="shared" ref="U132:U135" si="191">+IFERROR(O132/T132*100,0)</f>
        <v>65.231671540331277</v>
      </c>
      <c r="V132" s="60">
        <f t="shared" ref="V132:V135" si="192">+IFERROR(S132/T132*100,0)</f>
        <v>34.76832845966873</v>
      </c>
    </row>
    <row r="133" spans="4:22" x14ac:dyDescent="0.2">
      <c r="D133" s="63">
        <v>2</v>
      </c>
      <c r="E133" s="62">
        <v>3</v>
      </c>
      <c r="F133" s="62">
        <v>2</v>
      </c>
      <c r="G133" s="62">
        <v>18</v>
      </c>
      <c r="H133" s="62" t="s">
        <v>93</v>
      </c>
      <c r="I133" s="62" t="s">
        <v>84</v>
      </c>
      <c r="J133" s="62" t="s">
        <v>74</v>
      </c>
      <c r="K133" s="59">
        <v>74390710.13000001</v>
      </c>
      <c r="L133" s="59">
        <v>146476277.71000004</v>
      </c>
      <c r="M133" s="59">
        <v>0</v>
      </c>
      <c r="N133" s="59">
        <v>33732</v>
      </c>
      <c r="O133" s="59">
        <f t="shared" ref="O133:O135" si="193">SUM(K133:N133)</f>
        <v>220900719.84000003</v>
      </c>
      <c r="P133" s="59">
        <v>134675209.27000001</v>
      </c>
      <c r="Q133" s="59">
        <v>0</v>
      </c>
      <c r="R133" s="59">
        <v>0</v>
      </c>
      <c r="S133" s="59">
        <f t="shared" ref="S133:S135" si="194">SUM(P133:R133)</f>
        <v>134675209.27000001</v>
      </c>
      <c r="T133" s="59">
        <f t="shared" ref="T133:T135" si="195">SUM(O133,S133)</f>
        <v>355575929.11000001</v>
      </c>
      <c r="U133" s="60">
        <f t="shared" si="191"/>
        <v>62.124767667178837</v>
      </c>
      <c r="V133" s="60">
        <f t="shared" si="192"/>
        <v>37.87523233282117</v>
      </c>
    </row>
    <row r="134" spans="4:22" x14ac:dyDescent="0.2">
      <c r="D134" s="63">
        <v>2</v>
      </c>
      <c r="E134" s="62">
        <v>3</v>
      </c>
      <c r="F134" s="62">
        <v>2</v>
      </c>
      <c r="G134" s="62">
        <v>18</v>
      </c>
      <c r="H134" s="62" t="s">
        <v>93</v>
      </c>
      <c r="I134" s="62" t="s">
        <v>84</v>
      </c>
      <c r="J134" s="62" t="s">
        <v>75</v>
      </c>
      <c r="K134" s="59">
        <v>74390710.13000001</v>
      </c>
      <c r="L134" s="59">
        <v>157501447.71000004</v>
      </c>
      <c r="M134" s="59">
        <v>0</v>
      </c>
      <c r="N134" s="59">
        <v>33732</v>
      </c>
      <c r="O134" s="59">
        <f t="shared" si="193"/>
        <v>231925889.84000003</v>
      </c>
      <c r="P134" s="59">
        <v>134675209.27000001</v>
      </c>
      <c r="Q134" s="59">
        <v>0</v>
      </c>
      <c r="R134" s="59">
        <v>0</v>
      </c>
      <c r="S134" s="59">
        <f t="shared" si="194"/>
        <v>134675209.27000001</v>
      </c>
      <c r="T134" s="59">
        <f t="shared" si="195"/>
        <v>366601099.11000001</v>
      </c>
      <c r="U134" s="60">
        <f t="shared" si="191"/>
        <v>63.263828287216839</v>
      </c>
      <c r="V134" s="60">
        <f t="shared" si="192"/>
        <v>36.736171712783168</v>
      </c>
    </row>
    <row r="135" spans="4:22" x14ac:dyDescent="0.2">
      <c r="D135" s="63">
        <v>2</v>
      </c>
      <c r="E135" s="62">
        <v>3</v>
      </c>
      <c r="F135" s="62">
        <v>2</v>
      </c>
      <c r="G135" s="62">
        <v>18</v>
      </c>
      <c r="H135" s="62" t="s">
        <v>93</v>
      </c>
      <c r="I135" s="62" t="s">
        <v>84</v>
      </c>
      <c r="J135" s="62" t="s">
        <v>76</v>
      </c>
      <c r="K135" s="59">
        <v>74390710.13000001</v>
      </c>
      <c r="L135" s="59">
        <v>157501447.71000004</v>
      </c>
      <c r="M135" s="59">
        <v>0</v>
      </c>
      <c r="N135" s="59">
        <v>33732</v>
      </c>
      <c r="O135" s="59">
        <f t="shared" si="193"/>
        <v>231925889.84000003</v>
      </c>
      <c r="P135" s="59">
        <v>134675209.27000001</v>
      </c>
      <c r="Q135" s="59">
        <v>0</v>
      </c>
      <c r="R135" s="59">
        <v>0</v>
      </c>
      <c r="S135" s="59">
        <f t="shared" si="194"/>
        <v>134675209.27000001</v>
      </c>
      <c r="T135" s="59">
        <f t="shared" si="195"/>
        <v>366601099.11000001</v>
      </c>
      <c r="U135" s="60">
        <f t="shared" si="191"/>
        <v>63.263828287216839</v>
      </c>
      <c r="V135" s="60">
        <f t="shared" si="192"/>
        <v>36.736171712783168</v>
      </c>
    </row>
    <row r="136" spans="4:22" x14ac:dyDescent="0.2">
      <c r="D136" s="63">
        <v>2</v>
      </c>
      <c r="E136" s="62">
        <v>3</v>
      </c>
      <c r="F136" s="62">
        <v>2</v>
      </c>
      <c r="G136" s="62">
        <v>18</v>
      </c>
      <c r="H136" s="62" t="s">
        <v>93</v>
      </c>
      <c r="I136" s="62" t="s">
        <v>84</v>
      </c>
      <c r="J136" s="62" t="s">
        <v>77</v>
      </c>
      <c r="K136" s="60">
        <f>SUM(K135/K132*100)</f>
        <v>92.647325064739178</v>
      </c>
      <c r="L136" s="60">
        <f>SUM(L135/L132*100)</f>
        <v>120.43619655587763</v>
      </c>
      <c r="M136" s="60" t="e">
        <f t="shared" ref="M136" si="196">SUM(M135/M132*100)</f>
        <v>#DIV/0!</v>
      </c>
      <c r="N136" s="60" t="e">
        <f>SUM(N135/N132*100)</f>
        <v>#DIV/0!</v>
      </c>
      <c r="O136" s="60">
        <f>SUM(O135/O132*100)</f>
        <v>109.88085083141763</v>
      </c>
      <c r="P136" s="60">
        <f t="shared" ref="P136:R136" si="197">SUM(P135/P132*100)</f>
        <v>119.7112971288889</v>
      </c>
      <c r="Q136" s="60" t="e">
        <f t="shared" si="197"/>
        <v>#DIV/0!</v>
      </c>
      <c r="R136" s="60" t="e">
        <f t="shared" si="197"/>
        <v>#DIV/0!</v>
      </c>
      <c r="S136" s="60">
        <f>SUM(S135/S132*100)</f>
        <v>119.7112971288889</v>
      </c>
      <c r="T136" s="60">
        <f>SUM(T135/T132*100)</f>
        <v>113.29873268917376</v>
      </c>
      <c r="U136" s="60"/>
      <c r="V136" s="60"/>
    </row>
    <row r="137" spans="4:22" x14ac:dyDescent="0.2">
      <c r="D137" s="63">
        <v>2</v>
      </c>
      <c r="E137" s="62">
        <v>3</v>
      </c>
      <c r="F137" s="62">
        <v>2</v>
      </c>
      <c r="G137" s="62">
        <v>18</v>
      </c>
      <c r="H137" s="62" t="s">
        <v>93</v>
      </c>
      <c r="I137" s="62" t="s">
        <v>84</v>
      </c>
      <c r="J137" s="62" t="s">
        <v>78</v>
      </c>
      <c r="K137" s="60">
        <f>SUM(K135/K133*100)</f>
        <v>100</v>
      </c>
      <c r="L137" s="60">
        <f>SUM(L135/L133*100)</f>
        <v>107.52693212332176</v>
      </c>
      <c r="M137" s="60" t="e">
        <f t="shared" ref="M137:N137" si="198">SUM(M135/M133*100)</f>
        <v>#DIV/0!</v>
      </c>
      <c r="N137" s="60">
        <f t="shared" si="198"/>
        <v>100</v>
      </c>
      <c r="O137" s="60">
        <f>SUM(O135/O133*100)</f>
        <v>104.99100682333022</v>
      </c>
      <c r="P137" s="60">
        <f t="shared" ref="P137:R137" si="199">SUM(P135/P133*100)</f>
        <v>100</v>
      </c>
      <c r="Q137" s="60" t="e">
        <f t="shared" si="199"/>
        <v>#DIV/0!</v>
      </c>
      <c r="R137" s="60" t="e">
        <f t="shared" si="199"/>
        <v>#DIV/0!</v>
      </c>
      <c r="S137" s="60">
        <f>SUM(S135/S133*100)</f>
        <v>100</v>
      </c>
      <c r="T137" s="60">
        <f>SUM(T135/T133*100)</f>
        <v>103.10065139324695</v>
      </c>
      <c r="U137" s="60"/>
      <c r="V137" s="60"/>
    </row>
    <row r="138" spans="4:22" ht="15" x14ac:dyDescent="0.25">
      <c r="D138" s="63"/>
      <c r="E138" s="62"/>
      <c r="F138" s="62"/>
      <c r="G138" s="62"/>
      <c r="H138" s="62"/>
      <c r="I138" s="62"/>
      <c r="J138" s="64"/>
      <c r="K138" s="59"/>
      <c r="L138" s="59"/>
      <c r="M138" s="59"/>
      <c r="N138" s="59"/>
      <c r="O138" s="59"/>
      <c r="P138" s="59"/>
      <c r="Q138" s="59"/>
      <c r="R138" s="59"/>
      <c r="S138" s="59"/>
      <c r="T138" s="59"/>
      <c r="U138" s="59"/>
      <c r="V138" s="59"/>
    </row>
    <row r="139" spans="4:22" x14ac:dyDescent="0.2">
      <c r="D139" s="63">
        <v>2</v>
      </c>
      <c r="E139" s="62">
        <v>3</v>
      </c>
      <c r="F139" s="62">
        <v>3</v>
      </c>
      <c r="G139" s="62"/>
      <c r="H139" s="62"/>
      <c r="I139" s="62"/>
      <c r="J139" s="66" t="s">
        <v>95</v>
      </c>
      <c r="K139" s="59"/>
      <c r="L139" s="59"/>
      <c r="M139" s="59"/>
      <c r="N139" s="59"/>
      <c r="O139" s="59"/>
      <c r="P139" s="59"/>
      <c r="Q139" s="59"/>
      <c r="R139" s="59"/>
      <c r="S139" s="59"/>
      <c r="T139" s="59"/>
      <c r="U139" s="59"/>
      <c r="V139" s="59"/>
    </row>
    <row r="140" spans="4:22" x14ac:dyDescent="0.2">
      <c r="D140" s="63">
        <v>2</v>
      </c>
      <c r="E140" s="62">
        <v>3</v>
      </c>
      <c r="F140" s="62">
        <v>3</v>
      </c>
      <c r="G140" s="62"/>
      <c r="H140" s="62"/>
      <c r="I140" s="62"/>
      <c r="J140" s="62" t="s">
        <v>73</v>
      </c>
      <c r="K140" s="59">
        <f>SUM(K148)</f>
        <v>438059</v>
      </c>
      <c r="L140" s="59">
        <f>SUM(L148)</f>
        <v>359668</v>
      </c>
      <c r="M140" s="59">
        <f t="shared" ref="M140:N143" si="200">SUM(M148)</f>
        <v>0</v>
      </c>
      <c r="N140" s="59">
        <f t="shared" si="200"/>
        <v>0</v>
      </c>
      <c r="O140" s="59"/>
      <c r="P140" s="59">
        <f t="shared" ref="P140:R143" si="201">SUM(P148)</f>
        <v>0</v>
      </c>
      <c r="Q140" s="59">
        <f t="shared" si="201"/>
        <v>0</v>
      </c>
      <c r="R140" s="59">
        <f t="shared" si="201"/>
        <v>0</v>
      </c>
      <c r="S140" s="59"/>
      <c r="T140" s="59"/>
      <c r="U140" s="59"/>
      <c r="V140" s="59"/>
    </row>
    <row r="141" spans="4:22" x14ac:dyDescent="0.2">
      <c r="D141" s="63">
        <v>2</v>
      </c>
      <c r="E141" s="62">
        <v>3</v>
      </c>
      <c r="F141" s="62">
        <v>3</v>
      </c>
      <c r="G141" s="62"/>
      <c r="H141" s="62"/>
      <c r="I141" s="62"/>
      <c r="J141" s="62" t="s">
        <v>74</v>
      </c>
      <c r="K141" s="59">
        <f t="shared" ref="K141:L143" si="202">SUM(K149)</f>
        <v>439351.70000000007</v>
      </c>
      <c r="L141" s="59">
        <f t="shared" si="202"/>
        <v>568160.43999999994</v>
      </c>
      <c r="M141" s="59">
        <f t="shared" si="200"/>
        <v>0</v>
      </c>
      <c r="N141" s="59">
        <f t="shared" si="200"/>
        <v>0</v>
      </c>
      <c r="O141" s="59"/>
      <c r="P141" s="59">
        <f t="shared" si="201"/>
        <v>0</v>
      </c>
      <c r="Q141" s="59">
        <f t="shared" si="201"/>
        <v>0</v>
      </c>
      <c r="R141" s="59">
        <f t="shared" si="201"/>
        <v>0</v>
      </c>
      <c r="S141" s="59"/>
      <c r="T141" s="59"/>
      <c r="U141" s="59"/>
      <c r="V141" s="59"/>
    </row>
    <row r="142" spans="4:22" x14ac:dyDescent="0.2">
      <c r="D142" s="63">
        <v>2</v>
      </c>
      <c r="E142" s="62">
        <v>3</v>
      </c>
      <c r="F142" s="62">
        <v>3</v>
      </c>
      <c r="G142" s="62"/>
      <c r="H142" s="62"/>
      <c r="I142" s="62"/>
      <c r="J142" s="62" t="s">
        <v>75</v>
      </c>
      <c r="K142" s="59">
        <f t="shared" si="202"/>
        <v>439351.70000000007</v>
      </c>
      <c r="L142" s="59">
        <f t="shared" si="202"/>
        <v>365576.8</v>
      </c>
      <c r="M142" s="59">
        <f t="shared" si="200"/>
        <v>0</v>
      </c>
      <c r="N142" s="59">
        <f t="shared" si="200"/>
        <v>0</v>
      </c>
      <c r="O142" s="59"/>
      <c r="P142" s="59">
        <f t="shared" si="201"/>
        <v>0</v>
      </c>
      <c r="Q142" s="59">
        <f t="shared" si="201"/>
        <v>0</v>
      </c>
      <c r="R142" s="59">
        <f t="shared" si="201"/>
        <v>0</v>
      </c>
      <c r="S142" s="59"/>
      <c r="T142" s="59"/>
      <c r="U142" s="59"/>
      <c r="V142" s="59"/>
    </row>
    <row r="143" spans="4:22" x14ac:dyDescent="0.2">
      <c r="D143" s="63">
        <v>2</v>
      </c>
      <c r="E143" s="62">
        <v>3</v>
      </c>
      <c r="F143" s="62">
        <v>3</v>
      </c>
      <c r="G143" s="62"/>
      <c r="H143" s="62"/>
      <c r="I143" s="62"/>
      <c r="J143" s="62" t="s">
        <v>76</v>
      </c>
      <c r="K143" s="59">
        <f t="shared" si="202"/>
        <v>439351.70000000007</v>
      </c>
      <c r="L143" s="59">
        <f t="shared" si="202"/>
        <v>365576.8</v>
      </c>
      <c r="M143" s="59">
        <f t="shared" si="200"/>
        <v>0</v>
      </c>
      <c r="N143" s="59">
        <f t="shared" si="200"/>
        <v>0</v>
      </c>
      <c r="O143" s="59"/>
      <c r="P143" s="59">
        <f t="shared" si="201"/>
        <v>0</v>
      </c>
      <c r="Q143" s="59">
        <f t="shared" si="201"/>
        <v>0</v>
      </c>
      <c r="R143" s="59">
        <f t="shared" si="201"/>
        <v>0</v>
      </c>
      <c r="S143" s="59"/>
      <c r="T143" s="59"/>
      <c r="U143" s="59"/>
      <c r="V143" s="59"/>
    </row>
    <row r="144" spans="4:22" x14ac:dyDescent="0.2">
      <c r="D144" s="63">
        <v>2</v>
      </c>
      <c r="E144" s="62">
        <v>3</v>
      </c>
      <c r="F144" s="62">
        <v>3</v>
      </c>
      <c r="G144" s="62"/>
      <c r="H144" s="62"/>
      <c r="I144" s="62"/>
      <c r="J144" s="62" t="s">
        <v>77</v>
      </c>
      <c r="K144" s="60">
        <f>SUM(K143/K140*100)</f>
        <v>100.29509723576049</v>
      </c>
      <c r="L144" s="60">
        <f>SUM(L143/L140*100)</f>
        <v>101.64284840463984</v>
      </c>
      <c r="M144" s="60" t="e">
        <f t="shared" ref="M144:N144" si="203">SUM(M143/M140*100)</f>
        <v>#DIV/0!</v>
      </c>
      <c r="N144" s="60" t="e">
        <f t="shared" si="203"/>
        <v>#DIV/0!</v>
      </c>
      <c r="O144" s="60" t="e">
        <f>SUM(O143/O140*100)</f>
        <v>#DIV/0!</v>
      </c>
      <c r="P144" s="60" t="e">
        <f t="shared" ref="P144:R144" si="204">SUM(P143/P140*100)</f>
        <v>#DIV/0!</v>
      </c>
      <c r="Q144" s="60" t="e">
        <f t="shared" si="204"/>
        <v>#DIV/0!</v>
      </c>
      <c r="R144" s="60" t="e">
        <f t="shared" si="204"/>
        <v>#DIV/0!</v>
      </c>
      <c r="S144" s="59"/>
      <c r="T144" s="59"/>
      <c r="U144" s="59"/>
      <c r="V144" s="59"/>
    </row>
    <row r="145" spans="4:22" x14ac:dyDescent="0.2">
      <c r="D145" s="63">
        <v>2</v>
      </c>
      <c r="E145" s="62">
        <v>3</v>
      </c>
      <c r="F145" s="62">
        <v>3</v>
      </c>
      <c r="G145" s="62"/>
      <c r="H145" s="62"/>
      <c r="I145" s="62"/>
      <c r="J145" s="62" t="s">
        <v>78</v>
      </c>
      <c r="K145" s="60">
        <f>SUM(K143/K141*100)</f>
        <v>100</v>
      </c>
      <c r="L145" s="60">
        <f>SUM(L143/L141*100)</f>
        <v>64.343937779265318</v>
      </c>
      <c r="M145" s="60" t="e">
        <f t="shared" ref="M145:N145" si="205">SUM(M143/M141*100)</f>
        <v>#DIV/0!</v>
      </c>
      <c r="N145" s="60" t="e">
        <f t="shared" si="205"/>
        <v>#DIV/0!</v>
      </c>
      <c r="O145" s="60" t="e">
        <f>SUM(O143/O141*100)</f>
        <v>#DIV/0!</v>
      </c>
      <c r="P145" s="60" t="e">
        <f t="shared" ref="P145:R145" si="206">SUM(P143/P141*100)</f>
        <v>#DIV/0!</v>
      </c>
      <c r="Q145" s="60" t="e">
        <f t="shared" si="206"/>
        <v>#DIV/0!</v>
      </c>
      <c r="R145" s="60" t="e">
        <f t="shared" si="206"/>
        <v>#DIV/0!</v>
      </c>
      <c r="S145" s="59"/>
      <c r="T145" s="59"/>
      <c r="U145" s="59"/>
      <c r="V145" s="59"/>
    </row>
    <row r="146" spans="4:22" ht="15" x14ac:dyDescent="0.25">
      <c r="D146" s="63"/>
      <c r="E146" s="62"/>
      <c r="F146" s="62"/>
      <c r="G146" s="62"/>
      <c r="H146" s="62"/>
      <c r="I146" s="62"/>
      <c r="J146" s="64"/>
      <c r="K146" s="59"/>
      <c r="L146" s="59"/>
      <c r="M146" s="59"/>
      <c r="N146" s="59"/>
      <c r="O146" s="59"/>
      <c r="P146" s="59"/>
      <c r="Q146" s="59"/>
      <c r="R146" s="59"/>
      <c r="S146" s="59"/>
      <c r="T146" s="59"/>
      <c r="U146" s="59"/>
      <c r="V146" s="59"/>
    </row>
    <row r="147" spans="4:22" ht="28.5" x14ac:dyDescent="0.2">
      <c r="D147" s="63">
        <v>2</v>
      </c>
      <c r="E147" s="62">
        <v>3</v>
      </c>
      <c r="F147" s="62">
        <v>3</v>
      </c>
      <c r="G147" s="62">
        <v>19</v>
      </c>
      <c r="H147" s="62"/>
      <c r="I147" s="62"/>
      <c r="J147" s="65" t="s">
        <v>96</v>
      </c>
      <c r="K147" s="59"/>
      <c r="L147" s="59"/>
      <c r="M147" s="59"/>
      <c r="N147" s="59"/>
      <c r="O147" s="59"/>
      <c r="P147" s="59"/>
      <c r="Q147" s="59"/>
      <c r="R147" s="59"/>
      <c r="S147" s="59"/>
      <c r="T147" s="59"/>
      <c r="U147" s="59"/>
      <c r="V147" s="59"/>
    </row>
    <row r="148" spans="4:22" x14ac:dyDescent="0.2">
      <c r="D148" s="63">
        <v>2</v>
      </c>
      <c r="E148" s="62">
        <v>3</v>
      </c>
      <c r="F148" s="62">
        <v>3</v>
      </c>
      <c r="G148" s="62">
        <v>19</v>
      </c>
      <c r="H148" s="62"/>
      <c r="I148" s="62"/>
      <c r="J148" s="62" t="s">
        <v>73</v>
      </c>
      <c r="K148" s="59">
        <f>SUM(K156,K172)</f>
        <v>438059</v>
      </c>
      <c r="L148" s="59">
        <f>SUM(L156,L172)</f>
        <v>359668</v>
      </c>
      <c r="M148" s="59">
        <f t="shared" ref="M148:N151" si="207">SUM(M156,M172)</f>
        <v>0</v>
      </c>
      <c r="N148" s="59">
        <f t="shared" si="207"/>
        <v>0</v>
      </c>
      <c r="O148" s="59">
        <f>SUM(K148:N148)</f>
        <v>797727</v>
      </c>
      <c r="P148" s="59">
        <f t="shared" ref="P148:R151" si="208">SUM(P156,P172)</f>
        <v>0</v>
      </c>
      <c r="Q148" s="59">
        <f t="shared" si="208"/>
        <v>0</v>
      </c>
      <c r="R148" s="59">
        <f t="shared" si="208"/>
        <v>0</v>
      </c>
      <c r="S148" s="59"/>
      <c r="T148" s="59"/>
      <c r="U148" s="59"/>
      <c r="V148" s="59"/>
    </row>
    <row r="149" spans="4:22" x14ac:dyDescent="0.2">
      <c r="D149" s="63">
        <v>2</v>
      </c>
      <c r="E149" s="62">
        <v>3</v>
      </c>
      <c r="F149" s="62">
        <v>3</v>
      </c>
      <c r="G149" s="62">
        <v>19</v>
      </c>
      <c r="H149" s="62"/>
      <c r="I149" s="62"/>
      <c r="J149" s="62" t="s">
        <v>74</v>
      </c>
      <c r="K149" s="59">
        <f t="shared" ref="K149:L151" si="209">SUM(K157,K173)</f>
        <v>439351.70000000007</v>
      </c>
      <c r="L149" s="59">
        <f>SUM(L157,L173)</f>
        <v>568160.43999999994</v>
      </c>
      <c r="M149" s="59">
        <f t="shared" si="207"/>
        <v>0</v>
      </c>
      <c r="N149" s="59">
        <f t="shared" si="207"/>
        <v>0</v>
      </c>
      <c r="O149" s="59">
        <f t="shared" ref="O149:O151" si="210">SUM(K149:N149)</f>
        <v>1007512.14</v>
      </c>
      <c r="P149" s="59">
        <f t="shared" si="208"/>
        <v>0</v>
      </c>
      <c r="Q149" s="59">
        <f t="shared" si="208"/>
        <v>0</v>
      </c>
      <c r="R149" s="59">
        <f t="shared" si="208"/>
        <v>0</v>
      </c>
      <c r="S149" s="59"/>
      <c r="T149" s="59"/>
      <c r="U149" s="59"/>
      <c r="V149" s="59"/>
    </row>
    <row r="150" spans="4:22" x14ac:dyDescent="0.2">
      <c r="D150" s="63">
        <v>2</v>
      </c>
      <c r="E150" s="62">
        <v>3</v>
      </c>
      <c r="F150" s="62">
        <v>3</v>
      </c>
      <c r="G150" s="62">
        <v>19</v>
      </c>
      <c r="H150" s="62"/>
      <c r="I150" s="62"/>
      <c r="J150" s="62" t="s">
        <v>75</v>
      </c>
      <c r="K150" s="59">
        <f t="shared" si="209"/>
        <v>439351.70000000007</v>
      </c>
      <c r="L150" s="59">
        <f t="shared" si="209"/>
        <v>365576.8</v>
      </c>
      <c r="M150" s="59">
        <f t="shared" si="207"/>
        <v>0</v>
      </c>
      <c r="N150" s="59">
        <f t="shared" si="207"/>
        <v>0</v>
      </c>
      <c r="O150" s="59">
        <f t="shared" si="210"/>
        <v>804928.5</v>
      </c>
      <c r="P150" s="59">
        <f t="shared" si="208"/>
        <v>0</v>
      </c>
      <c r="Q150" s="59">
        <f t="shared" si="208"/>
        <v>0</v>
      </c>
      <c r="R150" s="59">
        <f t="shared" si="208"/>
        <v>0</v>
      </c>
      <c r="S150" s="59"/>
      <c r="T150" s="59"/>
      <c r="U150" s="59"/>
      <c r="V150" s="59"/>
    </row>
    <row r="151" spans="4:22" x14ac:dyDescent="0.2">
      <c r="D151" s="63">
        <v>2</v>
      </c>
      <c r="E151" s="62">
        <v>3</v>
      </c>
      <c r="F151" s="62">
        <v>3</v>
      </c>
      <c r="G151" s="62">
        <v>19</v>
      </c>
      <c r="H151" s="62"/>
      <c r="I151" s="62"/>
      <c r="J151" s="62" t="s">
        <v>76</v>
      </c>
      <c r="K151" s="59">
        <f t="shared" si="209"/>
        <v>439351.70000000007</v>
      </c>
      <c r="L151" s="59">
        <f t="shared" si="209"/>
        <v>365576.8</v>
      </c>
      <c r="M151" s="59">
        <f t="shared" si="207"/>
        <v>0</v>
      </c>
      <c r="N151" s="59">
        <f t="shared" si="207"/>
        <v>0</v>
      </c>
      <c r="O151" s="59">
        <f t="shared" si="210"/>
        <v>804928.5</v>
      </c>
      <c r="P151" s="59">
        <f t="shared" si="208"/>
        <v>0</v>
      </c>
      <c r="Q151" s="59">
        <f t="shared" si="208"/>
        <v>0</v>
      </c>
      <c r="R151" s="59">
        <f t="shared" si="208"/>
        <v>0</v>
      </c>
      <c r="S151" s="59"/>
      <c r="T151" s="59"/>
      <c r="U151" s="59"/>
      <c r="V151" s="59"/>
    </row>
    <row r="152" spans="4:22" x14ac:dyDescent="0.2">
      <c r="D152" s="63">
        <v>2</v>
      </c>
      <c r="E152" s="62">
        <v>3</v>
      </c>
      <c r="F152" s="62">
        <v>3</v>
      </c>
      <c r="G152" s="62">
        <v>19</v>
      </c>
      <c r="H152" s="62"/>
      <c r="I152" s="62"/>
      <c r="J152" s="62" t="s">
        <v>77</v>
      </c>
      <c r="K152" s="60">
        <f>SUM(K151/K148*100)</f>
        <v>100.29509723576049</v>
      </c>
      <c r="L152" s="60">
        <f>SUM(L151/L148*100)</f>
        <v>101.64284840463984</v>
      </c>
      <c r="M152" s="60" t="e">
        <f t="shared" ref="M152:N152" si="211">SUM(M151/M148*100)</f>
        <v>#DIV/0!</v>
      </c>
      <c r="N152" s="60" t="e">
        <f t="shared" si="211"/>
        <v>#DIV/0!</v>
      </c>
      <c r="O152" s="60">
        <f>SUM(O151/O148*100)</f>
        <v>100.90275244538545</v>
      </c>
      <c r="P152" s="60" t="e">
        <f t="shared" ref="P152:R152" si="212">SUM(P151/P148*100)</f>
        <v>#DIV/0!</v>
      </c>
      <c r="Q152" s="60" t="e">
        <f t="shared" si="212"/>
        <v>#DIV/0!</v>
      </c>
      <c r="R152" s="60" t="e">
        <f t="shared" si="212"/>
        <v>#DIV/0!</v>
      </c>
      <c r="S152" s="59"/>
      <c r="T152" s="59"/>
      <c r="U152" s="59"/>
      <c r="V152" s="59"/>
    </row>
    <row r="153" spans="4:22" x14ac:dyDescent="0.2">
      <c r="D153" s="63">
        <v>2</v>
      </c>
      <c r="E153" s="62">
        <v>3</v>
      </c>
      <c r="F153" s="62">
        <v>3</v>
      </c>
      <c r="G153" s="62">
        <v>19</v>
      </c>
      <c r="H153" s="62"/>
      <c r="I153" s="62"/>
      <c r="J153" s="62" t="s">
        <v>78</v>
      </c>
      <c r="K153" s="60">
        <f>SUM(K151/K149*100)</f>
        <v>100</v>
      </c>
      <c r="L153" s="60">
        <f>SUM(L151/L149*100)</f>
        <v>64.343937779265318</v>
      </c>
      <c r="M153" s="60" t="e">
        <f t="shared" ref="M153:N153" si="213">SUM(M151/M149*100)</f>
        <v>#DIV/0!</v>
      </c>
      <c r="N153" s="60" t="e">
        <f t="shared" si="213"/>
        <v>#DIV/0!</v>
      </c>
      <c r="O153" s="60">
        <f>SUM(O151/O149*100)</f>
        <v>79.892684965562793</v>
      </c>
      <c r="P153" s="60" t="e">
        <f t="shared" ref="P153:R153" si="214">SUM(P151/P149*100)</f>
        <v>#DIV/0!</v>
      </c>
      <c r="Q153" s="60" t="e">
        <f t="shared" si="214"/>
        <v>#DIV/0!</v>
      </c>
      <c r="R153" s="60" t="e">
        <f t="shared" si="214"/>
        <v>#DIV/0!</v>
      </c>
      <c r="S153" s="59"/>
      <c r="T153" s="59"/>
      <c r="U153" s="59"/>
      <c r="V153" s="59"/>
    </row>
    <row r="154" spans="4:22" x14ac:dyDescent="0.2">
      <c r="D154" s="63"/>
      <c r="E154" s="62"/>
      <c r="F154" s="62"/>
      <c r="G154" s="62"/>
      <c r="H154" s="62"/>
      <c r="I154" s="62"/>
      <c r="J154" s="62"/>
      <c r="K154" s="59"/>
      <c r="L154" s="59"/>
      <c r="M154" s="59"/>
      <c r="N154" s="59"/>
      <c r="O154" s="59"/>
      <c r="P154" s="59"/>
      <c r="Q154" s="59"/>
      <c r="R154" s="59"/>
      <c r="S154" s="59"/>
      <c r="T154" s="59"/>
      <c r="U154" s="59"/>
      <c r="V154" s="59"/>
    </row>
    <row r="155" spans="4:22" ht="28.5" x14ac:dyDescent="0.2">
      <c r="D155" s="63">
        <v>2</v>
      </c>
      <c r="E155" s="62">
        <v>3</v>
      </c>
      <c r="F155" s="62">
        <v>3</v>
      </c>
      <c r="G155" s="62">
        <v>19</v>
      </c>
      <c r="H155" s="62" t="s">
        <v>97</v>
      </c>
      <c r="I155" s="62"/>
      <c r="J155" s="67" t="s">
        <v>98</v>
      </c>
      <c r="K155" s="59"/>
      <c r="L155" s="59"/>
      <c r="M155" s="59"/>
      <c r="N155" s="59"/>
      <c r="O155" s="59"/>
      <c r="P155" s="59"/>
      <c r="Q155" s="59"/>
      <c r="R155" s="59"/>
      <c r="S155" s="59"/>
      <c r="T155" s="59"/>
      <c r="U155" s="59"/>
      <c r="V155" s="59"/>
    </row>
    <row r="156" spans="4:22" x14ac:dyDescent="0.2">
      <c r="D156" s="63">
        <v>2</v>
      </c>
      <c r="E156" s="62">
        <v>3</v>
      </c>
      <c r="F156" s="62">
        <v>3</v>
      </c>
      <c r="G156" s="62">
        <v>19</v>
      </c>
      <c r="H156" s="62" t="s">
        <v>97</v>
      </c>
      <c r="I156" s="62"/>
      <c r="J156" s="62" t="s">
        <v>73</v>
      </c>
      <c r="K156" s="59">
        <f>SUM(K164)</f>
        <v>438059</v>
      </c>
      <c r="L156" s="59">
        <f>SUM(L164)</f>
        <v>359668</v>
      </c>
      <c r="M156" s="59">
        <f t="shared" ref="M156:N159" si="215">SUM(M164)</f>
        <v>0</v>
      </c>
      <c r="N156" s="59">
        <f t="shared" si="215"/>
        <v>0</v>
      </c>
      <c r="O156" s="59">
        <f>SUM(K156:N156)</f>
        <v>797727</v>
      </c>
      <c r="P156" s="59">
        <f t="shared" ref="P156:R156" si="216">SUM(P164)</f>
        <v>0</v>
      </c>
      <c r="Q156" s="59">
        <f t="shared" si="216"/>
        <v>0</v>
      </c>
      <c r="R156" s="59">
        <f t="shared" si="216"/>
        <v>0</v>
      </c>
      <c r="S156" s="59">
        <f>SUM(P156:R156)</f>
        <v>0</v>
      </c>
      <c r="T156" s="59">
        <f>SUM(O156,S156)</f>
        <v>797727</v>
      </c>
      <c r="U156" s="60">
        <f t="shared" ref="U156:U159" si="217">+IFERROR(O156/T156*100,0)</f>
        <v>100</v>
      </c>
      <c r="V156" s="60">
        <f t="shared" ref="V156:V159" si="218">+IFERROR(S156/T156*100,0)</f>
        <v>0</v>
      </c>
    </row>
    <row r="157" spans="4:22" x14ac:dyDescent="0.2">
      <c r="D157" s="63">
        <v>2</v>
      </c>
      <c r="E157" s="62">
        <v>3</v>
      </c>
      <c r="F157" s="62">
        <v>3</v>
      </c>
      <c r="G157" s="62">
        <v>19</v>
      </c>
      <c r="H157" s="62" t="s">
        <v>97</v>
      </c>
      <c r="I157" s="62"/>
      <c r="J157" s="62" t="s">
        <v>74</v>
      </c>
      <c r="K157" s="59">
        <f t="shared" ref="K157:L158" si="219">SUM(K165)</f>
        <v>439351.70000000007</v>
      </c>
      <c r="L157" s="59">
        <f>SUM(L165)</f>
        <v>568160.43999999994</v>
      </c>
      <c r="M157" s="59">
        <f t="shared" si="215"/>
        <v>0</v>
      </c>
      <c r="N157" s="59">
        <f t="shared" si="215"/>
        <v>0</v>
      </c>
      <c r="O157" s="59">
        <f>SUM(K157:N157)</f>
        <v>1007512.14</v>
      </c>
      <c r="P157" s="59">
        <f t="shared" ref="P157:R157" si="220">SUM(P165)</f>
        <v>0</v>
      </c>
      <c r="Q157" s="59">
        <f t="shared" si="220"/>
        <v>0</v>
      </c>
      <c r="R157" s="59">
        <f t="shared" si="220"/>
        <v>0</v>
      </c>
      <c r="S157" s="59">
        <f t="shared" ref="S157:S159" si="221">SUM(P157:R157)</f>
        <v>0</v>
      </c>
      <c r="T157" s="59">
        <f t="shared" ref="T157:T159" si="222">SUM(O157,S157)</f>
        <v>1007512.14</v>
      </c>
      <c r="U157" s="60">
        <f t="shared" si="217"/>
        <v>100</v>
      </c>
      <c r="V157" s="60">
        <f t="shared" si="218"/>
        <v>0</v>
      </c>
    </row>
    <row r="158" spans="4:22" x14ac:dyDescent="0.2">
      <c r="D158" s="63">
        <v>2</v>
      </c>
      <c r="E158" s="62">
        <v>3</v>
      </c>
      <c r="F158" s="62">
        <v>3</v>
      </c>
      <c r="G158" s="62">
        <v>19</v>
      </c>
      <c r="H158" s="62" t="s">
        <v>97</v>
      </c>
      <c r="I158" s="62"/>
      <c r="J158" s="62" t="s">
        <v>75</v>
      </c>
      <c r="K158" s="59">
        <f t="shared" si="219"/>
        <v>439351.70000000007</v>
      </c>
      <c r="L158" s="59">
        <f t="shared" si="219"/>
        <v>365576.8</v>
      </c>
      <c r="M158" s="59">
        <f t="shared" si="215"/>
        <v>0</v>
      </c>
      <c r="N158" s="59">
        <f t="shared" si="215"/>
        <v>0</v>
      </c>
      <c r="O158" s="59">
        <f t="shared" ref="O158:O159" si="223">SUM(K158:N158)</f>
        <v>804928.5</v>
      </c>
      <c r="P158" s="59">
        <f t="shared" ref="P158:R159" si="224">SUM(P166)</f>
        <v>0</v>
      </c>
      <c r="Q158" s="59">
        <f t="shared" si="224"/>
        <v>0</v>
      </c>
      <c r="R158" s="59">
        <f t="shared" si="224"/>
        <v>0</v>
      </c>
      <c r="S158" s="59">
        <f t="shared" si="221"/>
        <v>0</v>
      </c>
      <c r="T158" s="59">
        <f t="shared" si="222"/>
        <v>804928.5</v>
      </c>
      <c r="U158" s="60">
        <f t="shared" si="217"/>
        <v>100</v>
      </c>
      <c r="V158" s="60">
        <f t="shared" si="218"/>
        <v>0</v>
      </c>
    </row>
    <row r="159" spans="4:22" x14ac:dyDescent="0.2">
      <c r="D159" s="63">
        <v>2</v>
      </c>
      <c r="E159" s="62">
        <v>3</v>
      </c>
      <c r="F159" s="62">
        <v>3</v>
      </c>
      <c r="G159" s="62">
        <v>19</v>
      </c>
      <c r="H159" s="62" t="s">
        <v>97</v>
      </c>
      <c r="I159" s="62"/>
      <c r="J159" s="62" t="s">
        <v>76</v>
      </c>
      <c r="K159" s="59">
        <f>SUM(K167)</f>
        <v>439351.70000000007</v>
      </c>
      <c r="L159" s="59">
        <f>SUM(L167)</f>
        <v>365576.8</v>
      </c>
      <c r="M159" s="59">
        <f t="shared" si="215"/>
        <v>0</v>
      </c>
      <c r="N159" s="59">
        <f t="shared" si="215"/>
        <v>0</v>
      </c>
      <c r="O159" s="59">
        <f t="shared" si="223"/>
        <v>804928.5</v>
      </c>
      <c r="P159" s="59">
        <f t="shared" si="224"/>
        <v>0</v>
      </c>
      <c r="Q159" s="59">
        <f t="shared" si="224"/>
        <v>0</v>
      </c>
      <c r="R159" s="59">
        <f t="shared" si="224"/>
        <v>0</v>
      </c>
      <c r="S159" s="59">
        <f t="shared" si="221"/>
        <v>0</v>
      </c>
      <c r="T159" s="59">
        <f t="shared" si="222"/>
        <v>804928.5</v>
      </c>
      <c r="U159" s="60">
        <f t="shared" si="217"/>
        <v>100</v>
      </c>
      <c r="V159" s="60">
        <f t="shared" si="218"/>
        <v>0</v>
      </c>
    </row>
    <row r="160" spans="4:22" x14ac:dyDescent="0.2">
      <c r="D160" s="63">
        <v>2</v>
      </c>
      <c r="E160" s="62">
        <v>3</v>
      </c>
      <c r="F160" s="62">
        <v>3</v>
      </c>
      <c r="G160" s="62">
        <v>19</v>
      </c>
      <c r="H160" s="62" t="s">
        <v>97</v>
      </c>
      <c r="I160" s="62"/>
      <c r="J160" s="62" t="s">
        <v>77</v>
      </c>
      <c r="K160" s="60">
        <f>SUM(K159/K156*100)</f>
        <v>100.29509723576049</v>
      </c>
      <c r="L160" s="60">
        <f>SUM(L159/L156*100)</f>
        <v>101.64284840463984</v>
      </c>
      <c r="M160" s="60" t="e">
        <f t="shared" ref="M160:N160" si="225">SUM(M159/M156*100)</f>
        <v>#DIV/0!</v>
      </c>
      <c r="N160" s="60" t="e">
        <f t="shared" si="225"/>
        <v>#DIV/0!</v>
      </c>
      <c r="O160" s="60">
        <f>SUM(O159/O156*100)</f>
        <v>100.90275244538545</v>
      </c>
      <c r="P160" s="60" t="e">
        <f t="shared" ref="P160:R160" si="226">SUM(P159/P156*100)</f>
        <v>#DIV/0!</v>
      </c>
      <c r="Q160" s="60" t="e">
        <f t="shared" si="226"/>
        <v>#DIV/0!</v>
      </c>
      <c r="R160" s="60" t="e">
        <f t="shared" si="226"/>
        <v>#DIV/0!</v>
      </c>
      <c r="S160" s="60" t="e">
        <f>SUM(S159/S156*100)</f>
        <v>#DIV/0!</v>
      </c>
      <c r="T160" s="60">
        <f>SUM(T159/T156*100)</f>
        <v>100.90275244538545</v>
      </c>
      <c r="U160" s="60"/>
      <c r="V160" s="60"/>
    </row>
    <row r="161" spans="4:22" x14ac:dyDescent="0.2">
      <c r="D161" s="63">
        <v>2</v>
      </c>
      <c r="E161" s="62">
        <v>3</v>
      </c>
      <c r="F161" s="62">
        <v>3</v>
      </c>
      <c r="G161" s="62">
        <v>19</v>
      </c>
      <c r="H161" s="62" t="s">
        <v>97</v>
      </c>
      <c r="I161" s="62"/>
      <c r="J161" s="62" t="s">
        <v>78</v>
      </c>
      <c r="K161" s="60">
        <f>SUM(K159/K157*100)</f>
        <v>100</v>
      </c>
      <c r="L161" s="60">
        <f>SUM(L159/L157*100)</f>
        <v>64.343937779265318</v>
      </c>
      <c r="M161" s="60" t="e">
        <f t="shared" ref="M161:N161" si="227">SUM(M159/M157*100)</f>
        <v>#DIV/0!</v>
      </c>
      <c r="N161" s="60" t="e">
        <f t="shared" si="227"/>
        <v>#DIV/0!</v>
      </c>
      <c r="O161" s="60">
        <f>SUM(O159/O157*100)</f>
        <v>79.892684965562793</v>
      </c>
      <c r="P161" s="60" t="e">
        <f t="shared" ref="P161:R161" si="228">SUM(P159/P157*100)</f>
        <v>#DIV/0!</v>
      </c>
      <c r="Q161" s="60" t="e">
        <f t="shared" si="228"/>
        <v>#DIV/0!</v>
      </c>
      <c r="R161" s="60" t="e">
        <f t="shared" si="228"/>
        <v>#DIV/0!</v>
      </c>
      <c r="S161" s="60" t="e">
        <f>SUM(S159/S157*100)</f>
        <v>#DIV/0!</v>
      </c>
      <c r="T161" s="60">
        <f>SUM(T159/T157*100)</f>
        <v>79.892684965562793</v>
      </c>
      <c r="U161" s="60"/>
      <c r="V161" s="60"/>
    </row>
    <row r="162" spans="4:22" x14ac:dyDescent="0.2">
      <c r="D162" s="63"/>
      <c r="E162" s="62"/>
      <c r="F162" s="62"/>
      <c r="G162" s="62"/>
      <c r="H162" s="62"/>
      <c r="I162" s="62"/>
      <c r="J162" s="62"/>
      <c r="K162" s="59"/>
      <c r="L162" s="59"/>
      <c r="M162" s="59"/>
      <c r="N162" s="59"/>
      <c r="O162" s="59"/>
      <c r="P162" s="59"/>
      <c r="Q162" s="59"/>
      <c r="R162" s="59"/>
      <c r="S162" s="59"/>
      <c r="T162" s="59"/>
      <c r="U162" s="60"/>
      <c r="V162" s="60"/>
    </row>
    <row r="163" spans="4:22" ht="15" x14ac:dyDescent="0.25">
      <c r="D163" s="63">
        <v>2</v>
      </c>
      <c r="E163" s="62">
        <v>3</v>
      </c>
      <c r="F163" s="62">
        <v>3</v>
      </c>
      <c r="G163" s="62">
        <v>19</v>
      </c>
      <c r="H163" s="62" t="s">
        <v>97</v>
      </c>
      <c r="I163" s="62" t="s">
        <v>84</v>
      </c>
      <c r="J163" s="64"/>
      <c r="K163" s="59"/>
      <c r="L163" s="59"/>
      <c r="M163" s="59"/>
      <c r="N163" s="59"/>
      <c r="O163" s="59"/>
      <c r="P163" s="59"/>
      <c r="Q163" s="59"/>
      <c r="R163" s="59"/>
      <c r="S163" s="59"/>
      <c r="T163" s="59"/>
      <c r="U163" s="60"/>
      <c r="V163" s="60"/>
    </row>
    <row r="164" spans="4:22" x14ac:dyDescent="0.2">
      <c r="D164" s="63">
        <v>2</v>
      </c>
      <c r="E164" s="62">
        <v>3</v>
      </c>
      <c r="F164" s="62">
        <v>3</v>
      </c>
      <c r="G164" s="62">
        <v>19</v>
      </c>
      <c r="H164" s="62" t="s">
        <v>97</v>
      </c>
      <c r="I164" s="62" t="s">
        <v>84</v>
      </c>
      <c r="J164" s="62" t="s">
        <v>73</v>
      </c>
      <c r="K164" s="59">
        <v>438059</v>
      </c>
      <c r="L164" s="59">
        <v>359668</v>
      </c>
      <c r="M164" s="59">
        <v>0</v>
      </c>
      <c r="N164" s="59">
        <v>0</v>
      </c>
      <c r="O164" s="59">
        <f>SUM(K164:N164)</f>
        <v>797727</v>
      </c>
      <c r="P164" s="59">
        <v>0</v>
      </c>
      <c r="Q164" s="59">
        <v>0</v>
      </c>
      <c r="R164" s="59">
        <v>0</v>
      </c>
      <c r="S164" s="59">
        <f>SUM(P164:R164)</f>
        <v>0</v>
      </c>
      <c r="T164" s="59">
        <f>SUM(O164,S164)</f>
        <v>797727</v>
      </c>
      <c r="U164" s="60">
        <f t="shared" ref="U164:U167" si="229">+IFERROR(O164/T164*100,0)</f>
        <v>100</v>
      </c>
      <c r="V164" s="60">
        <f t="shared" ref="V164:V167" si="230">+IFERROR(S164/T164*100,0)</f>
        <v>0</v>
      </c>
    </row>
    <row r="165" spans="4:22" x14ac:dyDescent="0.2">
      <c r="D165" s="63">
        <v>2</v>
      </c>
      <c r="E165" s="62">
        <v>3</v>
      </c>
      <c r="F165" s="62">
        <v>3</v>
      </c>
      <c r="G165" s="62">
        <v>19</v>
      </c>
      <c r="H165" s="62" t="s">
        <v>97</v>
      </c>
      <c r="I165" s="62" t="s">
        <v>84</v>
      </c>
      <c r="J165" s="62" t="s">
        <v>74</v>
      </c>
      <c r="K165" s="59">
        <v>439351.70000000007</v>
      </c>
      <c r="L165" s="59">
        <v>568160.43999999994</v>
      </c>
      <c r="M165" s="59">
        <v>0</v>
      </c>
      <c r="N165" s="59">
        <v>0</v>
      </c>
      <c r="O165" s="59">
        <f t="shared" ref="O165:O167" si="231">SUM(K165:N165)</f>
        <v>1007512.14</v>
      </c>
      <c r="P165" s="59">
        <v>0</v>
      </c>
      <c r="Q165" s="59">
        <v>0</v>
      </c>
      <c r="R165" s="59">
        <v>0</v>
      </c>
      <c r="S165" s="59">
        <f t="shared" ref="S165:S167" si="232">SUM(P165:R165)</f>
        <v>0</v>
      </c>
      <c r="T165" s="59">
        <f t="shared" ref="T165:T167" si="233">SUM(O165,S165)</f>
        <v>1007512.14</v>
      </c>
      <c r="U165" s="60">
        <f t="shared" si="229"/>
        <v>100</v>
      </c>
      <c r="V165" s="60">
        <f t="shared" si="230"/>
        <v>0</v>
      </c>
    </row>
    <row r="166" spans="4:22" x14ac:dyDescent="0.2">
      <c r="D166" s="63">
        <v>2</v>
      </c>
      <c r="E166" s="62">
        <v>3</v>
      </c>
      <c r="F166" s="62">
        <v>3</v>
      </c>
      <c r="G166" s="62">
        <v>19</v>
      </c>
      <c r="H166" s="62" t="s">
        <v>97</v>
      </c>
      <c r="I166" s="62" t="s">
        <v>84</v>
      </c>
      <c r="J166" s="62" t="s">
        <v>75</v>
      </c>
      <c r="K166" s="59">
        <v>439351.70000000007</v>
      </c>
      <c r="L166" s="59">
        <v>365576.8</v>
      </c>
      <c r="M166" s="59">
        <v>0</v>
      </c>
      <c r="N166" s="59">
        <v>0</v>
      </c>
      <c r="O166" s="59">
        <f>SUM(K166:N166)</f>
        <v>804928.5</v>
      </c>
      <c r="P166" s="59">
        <v>0</v>
      </c>
      <c r="Q166" s="59">
        <v>0</v>
      </c>
      <c r="R166" s="59">
        <v>0</v>
      </c>
      <c r="S166" s="59">
        <f t="shared" si="232"/>
        <v>0</v>
      </c>
      <c r="T166" s="59">
        <f t="shared" si="233"/>
        <v>804928.5</v>
      </c>
      <c r="U166" s="60">
        <f t="shared" si="229"/>
        <v>100</v>
      </c>
      <c r="V166" s="60">
        <f t="shared" si="230"/>
        <v>0</v>
      </c>
    </row>
    <row r="167" spans="4:22" x14ac:dyDescent="0.2">
      <c r="D167" s="63">
        <v>2</v>
      </c>
      <c r="E167" s="62">
        <v>3</v>
      </c>
      <c r="F167" s="62">
        <v>3</v>
      </c>
      <c r="G167" s="62">
        <v>19</v>
      </c>
      <c r="H167" s="62" t="s">
        <v>97</v>
      </c>
      <c r="I167" s="62" t="s">
        <v>84</v>
      </c>
      <c r="J167" s="62" t="s">
        <v>76</v>
      </c>
      <c r="K167" s="59">
        <v>439351.70000000007</v>
      </c>
      <c r="L167" s="59">
        <v>365576.8</v>
      </c>
      <c r="M167" s="59">
        <v>0</v>
      </c>
      <c r="N167" s="59">
        <v>0</v>
      </c>
      <c r="O167" s="59">
        <f t="shared" si="231"/>
        <v>804928.5</v>
      </c>
      <c r="P167" s="59">
        <v>0</v>
      </c>
      <c r="Q167" s="59">
        <v>0</v>
      </c>
      <c r="R167" s="59">
        <v>0</v>
      </c>
      <c r="S167" s="59">
        <f t="shared" si="232"/>
        <v>0</v>
      </c>
      <c r="T167" s="59">
        <f t="shared" si="233"/>
        <v>804928.5</v>
      </c>
      <c r="U167" s="60">
        <f t="shared" si="229"/>
        <v>100</v>
      </c>
      <c r="V167" s="60">
        <f t="shared" si="230"/>
        <v>0</v>
      </c>
    </row>
    <row r="168" spans="4:22" x14ac:dyDescent="0.2">
      <c r="D168" s="63">
        <v>2</v>
      </c>
      <c r="E168" s="62">
        <v>3</v>
      </c>
      <c r="F168" s="62">
        <v>3</v>
      </c>
      <c r="G168" s="62">
        <v>19</v>
      </c>
      <c r="H168" s="62" t="s">
        <v>97</v>
      </c>
      <c r="I168" s="62" t="s">
        <v>84</v>
      </c>
      <c r="J168" s="62" t="s">
        <v>77</v>
      </c>
      <c r="K168" s="60">
        <f>SUM(K167/K164*100)</f>
        <v>100.29509723576049</v>
      </c>
      <c r="L168" s="60">
        <f>SUM(L167/L164*100)</f>
        <v>101.64284840463984</v>
      </c>
      <c r="M168" s="60" t="e">
        <f t="shared" ref="M168:N168" si="234">SUM(M167/M164*100)</f>
        <v>#DIV/0!</v>
      </c>
      <c r="N168" s="60" t="e">
        <f t="shared" si="234"/>
        <v>#DIV/0!</v>
      </c>
      <c r="O168" s="60">
        <f>SUM(O167/O164*100)</f>
        <v>100.90275244538545</v>
      </c>
      <c r="P168" s="60" t="e">
        <f t="shared" ref="P168:R168" si="235">SUM(P167/P164*100)</f>
        <v>#DIV/0!</v>
      </c>
      <c r="Q168" s="60" t="e">
        <f t="shared" si="235"/>
        <v>#DIV/0!</v>
      </c>
      <c r="R168" s="60" t="e">
        <f t="shared" si="235"/>
        <v>#DIV/0!</v>
      </c>
      <c r="S168" s="60" t="e">
        <f>SUM(S167/S164*100)</f>
        <v>#DIV/0!</v>
      </c>
      <c r="T168" s="60">
        <f>SUM(T167/T164*100)</f>
        <v>100.90275244538545</v>
      </c>
      <c r="U168" s="60"/>
      <c r="V168" s="60"/>
    </row>
    <row r="169" spans="4:22" x14ac:dyDescent="0.2">
      <c r="D169" s="63">
        <v>2</v>
      </c>
      <c r="E169" s="62">
        <v>3</v>
      </c>
      <c r="F169" s="62">
        <v>3</v>
      </c>
      <c r="G169" s="62">
        <v>19</v>
      </c>
      <c r="H169" s="62" t="s">
        <v>97</v>
      </c>
      <c r="I169" s="62" t="s">
        <v>84</v>
      </c>
      <c r="J169" s="62" t="s">
        <v>78</v>
      </c>
      <c r="K169" s="60">
        <f>SUM(K167/K165*100)</f>
        <v>100</v>
      </c>
      <c r="L169" s="60">
        <f>SUM(L167/L165*100)</f>
        <v>64.343937779265318</v>
      </c>
      <c r="M169" s="60" t="e">
        <f t="shared" ref="M169:N169" si="236">SUM(M167/M165*100)</f>
        <v>#DIV/0!</v>
      </c>
      <c r="N169" s="60" t="e">
        <f t="shared" si="236"/>
        <v>#DIV/0!</v>
      </c>
      <c r="O169" s="60">
        <f>SUM(O167/O165*100)</f>
        <v>79.892684965562793</v>
      </c>
      <c r="P169" s="60" t="e">
        <f t="shared" ref="P169:R169" si="237">SUM(P167/P165*100)</f>
        <v>#DIV/0!</v>
      </c>
      <c r="Q169" s="60" t="e">
        <f t="shared" si="237"/>
        <v>#DIV/0!</v>
      </c>
      <c r="R169" s="60" t="e">
        <f t="shared" si="237"/>
        <v>#DIV/0!</v>
      </c>
      <c r="S169" s="60" t="e">
        <f>SUM(S167/S165*100)</f>
        <v>#DIV/0!</v>
      </c>
      <c r="T169" s="60">
        <f>SUM(T167/T165*100)</f>
        <v>79.892684965562793</v>
      </c>
      <c r="U169" s="60"/>
      <c r="V169" s="60"/>
    </row>
    <row r="170" spans="4:22" ht="15" x14ac:dyDescent="0.25">
      <c r="D170" s="63"/>
      <c r="E170" s="62"/>
      <c r="F170" s="62"/>
      <c r="G170" s="62"/>
      <c r="H170" s="62"/>
      <c r="I170" s="62"/>
      <c r="J170" s="64"/>
      <c r="K170" s="59"/>
      <c r="L170" s="59"/>
      <c r="M170" s="59"/>
      <c r="N170" s="59"/>
      <c r="O170" s="59"/>
      <c r="P170" s="59"/>
      <c r="Q170" s="59"/>
      <c r="R170" s="59"/>
      <c r="S170" s="59"/>
      <c r="T170" s="59"/>
      <c r="U170" s="59"/>
      <c r="V170" s="59"/>
    </row>
    <row r="171" spans="4:22" x14ac:dyDescent="0.2">
      <c r="D171" s="63">
        <v>2</v>
      </c>
      <c r="E171" s="62">
        <v>3</v>
      </c>
      <c r="F171" s="62">
        <v>3</v>
      </c>
      <c r="G171" s="62">
        <v>19</v>
      </c>
      <c r="H171" s="62" t="s">
        <v>99</v>
      </c>
      <c r="I171" s="62"/>
      <c r="J171" s="66" t="s">
        <v>100</v>
      </c>
      <c r="K171" s="59"/>
      <c r="L171" s="59"/>
      <c r="M171" s="59"/>
      <c r="N171" s="59"/>
      <c r="O171" s="59"/>
      <c r="P171" s="59"/>
      <c r="Q171" s="59"/>
      <c r="R171" s="59"/>
      <c r="S171" s="59"/>
      <c r="T171" s="59"/>
      <c r="U171" s="59"/>
      <c r="V171" s="59"/>
    </row>
    <row r="172" spans="4:22" x14ac:dyDescent="0.2">
      <c r="D172" s="63">
        <v>2</v>
      </c>
      <c r="E172" s="62">
        <v>3</v>
      </c>
      <c r="F172" s="62">
        <v>3</v>
      </c>
      <c r="G172" s="62">
        <v>19</v>
      </c>
      <c r="H172" s="62" t="s">
        <v>99</v>
      </c>
      <c r="I172" s="62"/>
      <c r="J172" s="62" t="s">
        <v>73</v>
      </c>
      <c r="K172" s="59">
        <f t="shared" ref="K172:N175" si="238">SUM(K180)</f>
        <v>0</v>
      </c>
      <c r="L172" s="59">
        <f>SUM(L180)</f>
        <v>0</v>
      </c>
      <c r="M172" s="59">
        <f t="shared" si="238"/>
        <v>0</v>
      </c>
      <c r="N172" s="59">
        <f t="shared" si="238"/>
        <v>0</v>
      </c>
      <c r="O172" s="59">
        <f>SUM(K172:N172)</f>
        <v>0</v>
      </c>
      <c r="P172" s="59">
        <f t="shared" ref="P172:R172" si="239">SUM(P180)</f>
        <v>0</v>
      </c>
      <c r="Q172" s="59">
        <f t="shared" si="239"/>
        <v>0</v>
      </c>
      <c r="R172" s="59">
        <f t="shared" si="239"/>
        <v>0</v>
      </c>
      <c r="S172" s="59">
        <f>SUM(P172:R172)</f>
        <v>0</v>
      </c>
      <c r="T172" s="59">
        <f>SUM(O172,S172)</f>
        <v>0</v>
      </c>
      <c r="U172" s="60">
        <f t="shared" ref="U172:U175" si="240">+IFERROR(O172/T172*100,0)</f>
        <v>0</v>
      </c>
      <c r="V172" s="60">
        <f t="shared" ref="V172:V175" si="241">+IFERROR(S172/T172*100,0)</f>
        <v>0</v>
      </c>
    </row>
    <row r="173" spans="4:22" x14ac:dyDescent="0.2">
      <c r="D173" s="63">
        <v>2</v>
      </c>
      <c r="E173" s="62">
        <v>3</v>
      </c>
      <c r="F173" s="62">
        <v>3</v>
      </c>
      <c r="G173" s="62">
        <v>19</v>
      </c>
      <c r="H173" s="62" t="s">
        <v>99</v>
      </c>
      <c r="I173" s="62"/>
      <c r="J173" s="62" t="s">
        <v>74</v>
      </c>
      <c r="K173" s="59">
        <f t="shared" si="238"/>
        <v>0</v>
      </c>
      <c r="L173" s="59">
        <f t="shared" si="238"/>
        <v>0</v>
      </c>
      <c r="M173" s="59">
        <f t="shared" si="238"/>
        <v>0</v>
      </c>
      <c r="N173" s="59">
        <f t="shared" si="238"/>
        <v>0</v>
      </c>
      <c r="O173" s="59">
        <f t="shared" ref="O173:O175" si="242">SUM(K173:N173)</f>
        <v>0</v>
      </c>
      <c r="P173" s="59">
        <f t="shared" ref="P173:R173" si="243">SUM(P181)</f>
        <v>0</v>
      </c>
      <c r="Q173" s="59">
        <f t="shared" si="243"/>
        <v>0</v>
      </c>
      <c r="R173" s="59">
        <f t="shared" si="243"/>
        <v>0</v>
      </c>
      <c r="S173" s="59">
        <f t="shared" ref="S173:S175" si="244">SUM(P173:R173)</f>
        <v>0</v>
      </c>
      <c r="T173" s="59">
        <f t="shared" ref="T173:T175" si="245">SUM(O173,S173)</f>
        <v>0</v>
      </c>
      <c r="U173" s="60">
        <f t="shared" si="240"/>
        <v>0</v>
      </c>
      <c r="V173" s="60">
        <f t="shared" si="241"/>
        <v>0</v>
      </c>
    </row>
    <row r="174" spans="4:22" x14ac:dyDescent="0.2">
      <c r="D174" s="63">
        <v>2</v>
      </c>
      <c r="E174" s="62">
        <v>3</v>
      </c>
      <c r="F174" s="62">
        <v>3</v>
      </c>
      <c r="G174" s="62">
        <v>19</v>
      </c>
      <c r="H174" s="62" t="s">
        <v>99</v>
      </c>
      <c r="I174" s="62"/>
      <c r="J174" s="62" t="s">
        <v>75</v>
      </c>
      <c r="K174" s="59">
        <f t="shared" si="238"/>
        <v>0</v>
      </c>
      <c r="L174" s="59">
        <f t="shared" si="238"/>
        <v>0</v>
      </c>
      <c r="M174" s="59">
        <f t="shared" si="238"/>
        <v>0</v>
      </c>
      <c r="N174" s="59">
        <f t="shared" si="238"/>
        <v>0</v>
      </c>
      <c r="O174" s="59">
        <f t="shared" si="242"/>
        <v>0</v>
      </c>
      <c r="P174" s="59">
        <f t="shared" ref="P174:R175" si="246">SUM(P182)</f>
        <v>0</v>
      </c>
      <c r="Q174" s="59">
        <f t="shared" si="246"/>
        <v>0</v>
      </c>
      <c r="R174" s="59">
        <f t="shared" si="246"/>
        <v>0</v>
      </c>
      <c r="S174" s="59">
        <f t="shared" si="244"/>
        <v>0</v>
      </c>
      <c r="T174" s="59">
        <f t="shared" si="245"/>
        <v>0</v>
      </c>
      <c r="U174" s="60">
        <f t="shared" si="240"/>
        <v>0</v>
      </c>
      <c r="V174" s="60">
        <f t="shared" si="241"/>
        <v>0</v>
      </c>
    </row>
    <row r="175" spans="4:22" x14ac:dyDescent="0.2">
      <c r="D175" s="63">
        <v>2</v>
      </c>
      <c r="E175" s="62">
        <v>3</v>
      </c>
      <c r="F175" s="62">
        <v>3</v>
      </c>
      <c r="G175" s="62">
        <v>19</v>
      </c>
      <c r="H175" s="62" t="s">
        <v>99</v>
      </c>
      <c r="I175" s="62"/>
      <c r="J175" s="62" t="s">
        <v>76</v>
      </c>
      <c r="K175" s="59">
        <f t="shared" si="238"/>
        <v>0</v>
      </c>
      <c r="L175" s="59">
        <f t="shared" si="238"/>
        <v>0</v>
      </c>
      <c r="M175" s="59">
        <f t="shared" si="238"/>
        <v>0</v>
      </c>
      <c r="N175" s="59">
        <f t="shared" si="238"/>
        <v>0</v>
      </c>
      <c r="O175" s="59">
        <f t="shared" si="242"/>
        <v>0</v>
      </c>
      <c r="P175" s="59">
        <f t="shared" si="246"/>
        <v>0</v>
      </c>
      <c r="Q175" s="59">
        <f t="shared" si="246"/>
        <v>0</v>
      </c>
      <c r="R175" s="59">
        <f t="shared" si="246"/>
        <v>0</v>
      </c>
      <c r="S175" s="59">
        <f t="shared" si="244"/>
        <v>0</v>
      </c>
      <c r="T175" s="59">
        <f t="shared" si="245"/>
        <v>0</v>
      </c>
      <c r="U175" s="60">
        <f t="shared" si="240"/>
        <v>0</v>
      </c>
      <c r="V175" s="60">
        <f t="shared" si="241"/>
        <v>0</v>
      </c>
    </row>
    <row r="176" spans="4:22" x14ac:dyDescent="0.2">
      <c r="D176" s="63">
        <v>2</v>
      </c>
      <c r="E176" s="62">
        <v>3</v>
      </c>
      <c r="F176" s="62">
        <v>3</v>
      </c>
      <c r="G176" s="62">
        <v>19</v>
      </c>
      <c r="H176" s="62" t="s">
        <v>99</v>
      </c>
      <c r="I176" s="62"/>
      <c r="J176" s="62" t="s">
        <v>77</v>
      </c>
      <c r="K176" s="60" t="e">
        <f>SUM(K175/K172*100)</f>
        <v>#DIV/0!</v>
      </c>
      <c r="L176" s="60" t="e">
        <f>SUM(L175/L172*100)</f>
        <v>#DIV/0!</v>
      </c>
      <c r="M176" s="60" t="e">
        <f t="shared" ref="M176:N176" si="247">SUM(M175/M172*100)</f>
        <v>#DIV/0!</v>
      </c>
      <c r="N176" s="60" t="e">
        <f t="shared" si="247"/>
        <v>#DIV/0!</v>
      </c>
      <c r="O176" s="60" t="e">
        <f>SUM(O175/O172*100)</f>
        <v>#DIV/0!</v>
      </c>
      <c r="P176" s="60" t="e">
        <f t="shared" ref="P176:R176" si="248">SUM(P175/P172*100)</f>
        <v>#DIV/0!</v>
      </c>
      <c r="Q176" s="60" t="e">
        <f t="shared" si="248"/>
        <v>#DIV/0!</v>
      </c>
      <c r="R176" s="60" t="e">
        <f t="shared" si="248"/>
        <v>#DIV/0!</v>
      </c>
      <c r="S176" s="60" t="e">
        <f>SUM(S175/S172*100)</f>
        <v>#DIV/0!</v>
      </c>
      <c r="T176" s="60" t="e">
        <f>SUM(T175/T172*100)</f>
        <v>#DIV/0!</v>
      </c>
      <c r="U176" s="60"/>
      <c r="V176" s="60"/>
    </row>
    <row r="177" spans="4:22" x14ac:dyDescent="0.2">
      <c r="D177" s="63">
        <v>2</v>
      </c>
      <c r="E177" s="62">
        <v>3</v>
      </c>
      <c r="F177" s="62">
        <v>3</v>
      </c>
      <c r="G177" s="62">
        <v>19</v>
      </c>
      <c r="H177" s="62" t="s">
        <v>99</v>
      </c>
      <c r="I177" s="62"/>
      <c r="J177" s="62" t="s">
        <v>78</v>
      </c>
      <c r="K177" s="60" t="e">
        <f>SUM(K175/K173*100)</f>
        <v>#DIV/0!</v>
      </c>
      <c r="L177" s="60" t="e">
        <f>SUM(L175/L173*100)</f>
        <v>#DIV/0!</v>
      </c>
      <c r="M177" s="60" t="e">
        <f t="shared" ref="M177:N177" si="249">SUM(M175/M173*100)</f>
        <v>#DIV/0!</v>
      </c>
      <c r="N177" s="60" t="e">
        <f t="shared" si="249"/>
        <v>#DIV/0!</v>
      </c>
      <c r="O177" s="60" t="e">
        <f>SUM(O175/O173*100)</f>
        <v>#DIV/0!</v>
      </c>
      <c r="P177" s="60" t="e">
        <f t="shared" ref="P177:R177" si="250">SUM(P175/P173*100)</f>
        <v>#DIV/0!</v>
      </c>
      <c r="Q177" s="60" t="e">
        <f t="shared" si="250"/>
        <v>#DIV/0!</v>
      </c>
      <c r="R177" s="60" t="e">
        <f t="shared" si="250"/>
        <v>#DIV/0!</v>
      </c>
      <c r="S177" s="60" t="e">
        <f>SUM(S175/S173*100)</f>
        <v>#DIV/0!</v>
      </c>
      <c r="T177" s="60" t="e">
        <f>SUM(T175/T173*100)</f>
        <v>#DIV/0!</v>
      </c>
      <c r="U177" s="60"/>
      <c r="V177" s="60"/>
    </row>
    <row r="178" spans="4:22" ht="15" x14ac:dyDescent="0.25">
      <c r="D178" s="63"/>
      <c r="E178" s="62"/>
      <c r="F178" s="62"/>
      <c r="G178" s="62"/>
      <c r="H178" s="62"/>
      <c r="I178" s="62"/>
      <c r="J178" s="64"/>
      <c r="K178" s="59"/>
      <c r="L178" s="59"/>
      <c r="M178" s="59"/>
      <c r="N178" s="59"/>
      <c r="O178" s="59"/>
      <c r="P178" s="59"/>
      <c r="Q178" s="59"/>
      <c r="R178" s="59"/>
      <c r="S178" s="59"/>
      <c r="T178" s="59"/>
      <c r="U178" s="60"/>
      <c r="V178" s="60"/>
    </row>
    <row r="179" spans="4:22" ht="15" x14ac:dyDescent="0.25">
      <c r="D179" s="63">
        <v>2</v>
      </c>
      <c r="E179" s="62">
        <v>3</v>
      </c>
      <c r="F179" s="62">
        <v>3</v>
      </c>
      <c r="G179" s="62">
        <v>19</v>
      </c>
      <c r="H179" s="62" t="s">
        <v>99</v>
      </c>
      <c r="I179" s="62" t="s">
        <v>84</v>
      </c>
      <c r="J179" s="64"/>
      <c r="K179" s="59"/>
      <c r="L179" s="59"/>
      <c r="M179" s="59"/>
      <c r="N179" s="59"/>
      <c r="O179" s="59"/>
      <c r="P179" s="59"/>
      <c r="Q179" s="59"/>
      <c r="R179" s="59"/>
      <c r="S179" s="59"/>
      <c r="T179" s="59"/>
      <c r="U179" s="60"/>
      <c r="V179" s="60"/>
    </row>
    <row r="180" spans="4:22" x14ac:dyDescent="0.2">
      <c r="D180" s="63">
        <v>2</v>
      </c>
      <c r="E180" s="62">
        <v>3</v>
      </c>
      <c r="F180" s="62">
        <v>3</v>
      </c>
      <c r="G180" s="62">
        <v>19</v>
      </c>
      <c r="H180" s="62" t="s">
        <v>99</v>
      </c>
      <c r="I180" s="62" t="s">
        <v>84</v>
      </c>
      <c r="J180" s="62" t="s">
        <v>73</v>
      </c>
      <c r="K180" s="59">
        <v>0</v>
      </c>
      <c r="L180" s="59">
        <v>0</v>
      </c>
      <c r="M180" s="59">
        <v>0</v>
      </c>
      <c r="N180" s="59">
        <v>0</v>
      </c>
      <c r="O180" s="59">
        <f>SUM(K180:N180)</f>
        <v>0</v>
      </c>
      <c r="P180" s="59">
        <v>0</v>
      </c>
      <c r="Q180" s="59">
        <v>0</v>
      </c>
      <c r="R180" s="59">
        <v>0</v>
      </c>
      <c r="S180" s="59">
        <f>SUM(P180:R180)</f>
        <v>0</v>
      </c>
      <c r="T180" s="59">
        <f>SUM(O180,S180)</f>
        <v>0</v>
      </c>
      <c r="U180" s="60">
        <f t="shared" ref="U180:U183" si="251">+IFERROR(O180/T180*100,0)</f>
        <v>0</v>
      </c>
      <c r="V180" s="60">
        <f t="shared" ref="V180:V183" si="252">+IFERROR(S180/T180*100,0)</f>
        <v>0</v>
      </c>
    </row>
    <row r="181" spans="4:22" x14ac:dyDescent="0.2">
      <c r="D181" s="63">
        <v>2</v>
      </c>
      <c r="E181" s="62">
        <v>3</v>
      </c>
      <c r="F181" s="62">
        <v>3</v>
      </c>
      <c r="G181" s="62">
        <v>19</v>
      </c>
      <c r="H181" s="62" t="s">
        <v>99</v>
      </c>
      <c r="I181" s="62" t="s">
        <v>84</v>
      </c>
      <c r="J181" s="62" t="s">
        <v>74</v>
      </c>
      <c r="K181" s="59">
        <v>0</v>
      </c>
      <c r="L181" s="59">
        <v>0</v>
      </c>
      <c r="M181" s="59">
        <v>0</v>
      </c>
      <c r="N181" s="59">
        <v>0</v>
      </c>
      <c r="O181" s="59">
        <f t="shared" ref="O181:O183" si="253">SUM(K181:N181)</f>
        <v>0</v>
      </c>
      <c r="P181" s="59">
        <v>0</v>
      </c>
      <c r="Q181" s="59">
        <v>0</v>
      </c>
      <c r="R181" s="59">
        <v>0</v>
      </c>
      <c r="S181" s="59">
        <f t="shared" ref="S181:S183" si="254">SUM(P181:R181)</f>
        <v>0</v>
      </c>
      <c r="T181" s="59">
        <f t="shared" ref="T181:T183" si="255">SUM(O181,S181)</f>
        <v>0</v>
      </c>
      <c r="U181" s="60">
        <f t="shared" si="251"/>
        <v>0</v>
      </c>
      <c r="V181" s="60">
        <f t="shared" si="252"/>
        <v>0</v>
      </c>
    </row>
    <row r="182" spans="4:22" x14ac:dyDescent="0.2">
      <c r="D182" s="63">
        <v>2</v>
      </c>
      <c r="E182" s="62">
        <v>3</v>
      </c>
      <c r="F182" s="62">
        <v>3</v>
      </c>
      <c r="G182" s="62">
        <v>19</v>
      </c>
      <c r="H182" s="62" t="s">
        <v>99</v>
      </c>
      <c r="I182" s="62" t="s">
        <v>84</v>
      </c>
      <c r="J182" s="62" t="s">
        <v>75</v>
      </c>
      <c r="K182" s="59">
        <v>0</v>
      </c>
      <c r="L182" s="59">
        <v>0</v>
      </c>
      <c r="M182" s="59">
        <v>0</v>
      </c>
      <c r="N182" s="59">
        <v>0</v>
      </c>
      <c r="O182" s="59">
        <f t="shared" si="253"/>
        <v>0</v>
      </c>
      <c r="P182" s="59">
        <v>0</v>
      </c>
      <c r="Q182" s="59">
        <v>0</v>
      </c>
      <c r="R182" s="59">
        <v>0</v>
      </c>
      <c r="S182" s="59">
        <f t="shared" si="254"/>
        <v>0</v>
      </c>
      <c r="T182" s="59">
        <f t="shared" si="255"/>
        <v>0</v>
      </c>
      <c r="U182" s="60">
        <f t="shared" si="251"/>
        <v>0</v>
      </c>
      <c r="V182" s="60">
        <f t="shared" si="252"/>
        <v>0</v>
      </c>
    </row>
    <row r="183" spans="4:22" x14ac:dyDescent="0.2">
      <c r="D183" s="63">
        <v>2</v>
      </c>
      <c r="E183" s="62">
        <v>3</v>
      </c>
      <c r="F183" s="62">
        <v>3</v>
      </c>
      <c r="G183" s="62">
        <v>19</v>
      </c>
      <c r="H183" s="62" t="s">
        <v>99</v>
      </c>
      <c r="I183" s="62" t="s">
        <v>84</v>
      </c>
      <c r="J183" s="62" t="s">
        <v>76</v>
      </c>
      <c r="K183" s="59">
        <v>0</v>
      </c>
      <c r="L183" s="59">
        <v>0</v>
      </c>
      <c r="M183" s="59">
        <v>0</v>
      </c>
      <c r="N183" s="59">
        <v>0</v>
      </c>
      <c r="O183" s="59">
        <f t="shared" si="253"/>
        <v>0</v>
      </c>
      <c r="P183" s="59">
        <v>0</v>
      </c>
      <c r="Q183" s="59">
        <v>0</v>
      </c>
      <c r="R183" s="59">
        <v>0</v>
      </c>
      <c r="S183" s="59">
        <f t="shared" si="254"/>
        <v>0</v>
      </c>
      <c r="T183" s="59">
        <f t="shared" si="255"/>
        <v>0</v>
      </c>
      <c r="U183" s="60">
        <f t="shared" si="251"/>
        <v>0</v>
      </c>
      <c r="V183" s="60">
        <f t="shared" si="252"/>
        <v>0</v>
      </c>
    </row>
    <row r="184" spans="4:22" x14ac:dyDescent="0.2">
      <c r="D184" s="63">
        <v>2</v>
      </c>
      <c r="E184" s="62">
        <v>3</v>
      </c>
      <c r="F184" s="62">
        <v>3</v>
      </c>
      <c r="G184" s="62">
        <v>19</v>
      </c>
      <c r="H184" s="62" t="s">
        <v>99</v>
      </c>
      <c r="I184" s="62" t="s">
        <v>84</v>
      </c>
      <c r="J184" s="62" t="s">
        <v>77</v>
      </c>
      <c r="K184" s="60" t="e">
        <f>SUM(K183/K180*100)</f>
        <v>#DIV/0!</v>
      </c>
      <c r="L184" s="60" t="e">
        <f>SUM(L183/L180*100)</f>
        <v>#DIV/0!</v>
      </c>
      <c r="M184" s="60" t="e">
        <f t="shared" ref="M184:N184" si="256">SUM(M183/M180*100)</f>
        <v>#DIV/0!</v>
      </c>
      <c r="N184" s="60" t="e">
        <f t="shared" si="256"/>
        <v>#DIV/0!</v>
      </c>
      <c r="O184" s="60" t="e">
        <f>SUM(O183/O180*100)</f>
        <v>#DIV/0!</v>
      </c>
      <c r="P184" s="60" t="e">
        <f t="shared" ref="P184:R184" si="257">SUM(P183/P180*100)</f>
        <v>#DIV/0!</v>
      </c>
      <c r="Q184" s="60" t="e">
        <f t="shared" si="257"/>
        <v>#DIV/0!</v>
      </c>
      <c r="R184" s="60" t="e">
        <f t="shared" si="257"/>
        <v>#DIV/0!</v>
      </c>
      <c r="S184" s="60" t="e">
        <f>SUM(S183/S180*100)</f>
        <v>#DIV/0!</v>
      </c>
      <c r="T184" s="60" t="e">
        <f>SUM(T183/T180*100)</f>
        <v>#DIV/0!</v>
      </c>
      <c r="U184" s="60"/>
      <c r="V184" s="60"/>
    </row>
    <row r="185" spans="4:22" x14ac:dyDescent="0.2">
      <c r="D185" s="63">
        <v>2</v>
      </c>
      <c r="E185" s="62">
        <v>3</v>
      </c>
      <c r="F185" s="62">
        <v>3</v>
      </c>
      <c r="G185" s="62">
        <v>19</v>
      </c>
      <c r="H185" s="62" t="s">
        <v>99</v>
      </c>
      <c r="I185" s="62" t="s">
        <v>84</v>
      </c>
      <c r="J185" s="62" t="s">
        <v>78</v>
      </c>
      <c r="K185" s="60" t="e">
        <f>SUM(K183/K181*100)</f>
        <v>#DIV/0!</v>
      </c>
      <c r="L185" s="60" t="e">
        <f>SUM(L183/L181*100)</f>
        <v>#DIV/0!</v>
      </c>
      <c r="M185" s="60" t="e">
        <f t="shared" ref="M185:N185" si="258">SUM(M183/M181*100)</f>
        <v>#DIV/0!</v>
      </c>
      <c r="N185" s="60" t="e">
        <f t="shared" si="258"/>
        <v>#DIV/0!</v>
      </c>
      <c r="O185" s="60" t="e">
        <f>SUM(O183/O181*100)</f>
        <v>#DIV/0!</v>
      </c>
      <c r="P185" s="60" t="e">
        <f t="shared" ref="P185:R185" si="259">SUM(P183/P181*100)</f>
        <v>#DIV/0!</v>
      </c>
      <c r="Q185" s="60" t="e">
        <f t="shared" si="259"/>
        <v>#DIV/0!</v>
      </c>
      <c r="R185" s="60" t="e">
        <f t="shared" si="259"/>
        <v>#DIV/0!</v>
      </c>
      <c r="S185" s="60" t="e">
        <f>SUM(S183/S181*100)</f>
        <v>#DIV/0!</v>
      </c>
      <c r="T185" s="60" t="e">
        <f>SUM(T183/T181*100)</f>
        <v>#DIV/0!</v>
      </c>
      <c r="U185" s="60"/>
      <c r="V185" s="60"/>
    </row>
    <row r="186" spans="4:22" ht="15" x14ac:dyDescent="0.25">
      <c r="D186" s="63"/>
      <c r="E186" s="62"/>
      <c r="F186" s="62"/>
      <c r="G186" s="62"/>
      <c r="H186" s="62"/>
      <c r="I186" s="62"/>
      <c r="J186" s="64"/>
      <c r="K186" s="59"/>
      <c r="L186" s="59"/>
      <c r="M186" s="59"/>
      <c r="N186" s="59"/>
      <c r="O186" s="59"/>
      <c r="P186" s="59"/>
      <c r="Q186" s="59"/>
      <c r="R186" s="59"/>
      <c r="S186" s="59"/>
      <c r="T186" s="59"/>
      <c r="U186" s="59"/>
      <c r="V186" s="59"/>
    </row>
    <row r="187" spans="4:22" x14ac:dyDescent="0.2">
      <c r="D187" s="63">
        <v>3</v>
      </c>
      <c r="E187" s="62"/>
      <c r="F187" s="62"/>
      <c r="G187" s="62"/>
      <c r="H187" s="62"/>
      <c r="I187" s="62"/>
      <c r="J187" s="62" t="s">
        <v>101</v>
      </c>
      <c r="K187" s="59"/>
      <c r="L187" s="59"/>
      <c r="M187" s="59"/>
      <c r="N187" s="59"/>
      <c r="O187" s="59"/>
      <c r="P187" s="59"/>
      <c r="Q187" s="59"/>
      <c r="R187" s="59"/>
      <c r="S187" s="59"/>
      <c r="T187" s="59"/>
      <c r="U187" s="60"/>
      <c r="V187" s="60"/>
    </row>
    <row r="188" spans="4:22" x14ac:dyDescent="0.2">
      <c r="D188" s="63">
        <v>3</v>
      </c>
      <c r="E188" s="62"/>
      <c r="F188" s="62"/>
      <c r="G188" s="62"/>
      <c r="H188" s="62"/>
      <c r="I188" s="62"/>
      <c r="J188" s="62" t="s">
        <v>73</v>
      </c>
      <c r="K188" s="59">
        <f>SUM(K196)</f>
        <v>146762</v>
      </c>
      <c r="L188" s="59">
        <f>SUM(L196)</f>
        <v>171600</v>
      </c>
      <c r="M188" s="59">
        <f t="shared" ref="M188:N191" si="260">SUM(M196)</f>
        <v>0</v>
      </c>
      <c r="N188" s="59">
        <f t="shared" si="260"/>
        <v>0</v>
      </c>
      <c r="O188" s="59">
        <f>SUM(K188:N188)</f>
        <v>318362</v>
      </c>
      <c r="P188" s="59">
        <f t="shared" ref="P188:R188" si="261">SUM(P196)</f>
        <v>0</v>
      </c>
      <c r="Q188" s="59">
        <f t="shared" si="261"/>
        <v>0</v>
      </c>
      <c r="R188" s="59">
        <f t="shared" si="261"/>
        <v>0</v>
      </c>
      <c r="S188" s="59">
        <f>SUM(P188:R188)</f>
        <v>0</v>
      </c>
      <c r="T188" s="59">
        <f>SUM(O188,S188)</f>
        <v>318362</v>
      </c>
      <c r="U188" s="60">
        <f t="shared" ref="U188:U191" si="262">+IFERROR(O188/T188*100,0)</f>
        <v>100</v>
      </c>
      <c r="V188" s="60">
        <f t="shared" ref="V188:V191" si="263">+IFERROR(S188/T188*100,0)</f>
        <v>0</v>
      </c>
    </row>
    <row r="189" spans="4:22" x14ac:dyDescent="0.2">
      <c r="D189" s="63">
        <v>3</v>
      </c>
      <c r="E189" s="62"/>
      <c r="F189" s="62"/>
      <c r="G189" s="62"/>
      <c r="H189" s="62"/>
      <c r="I189" s="62"/>
      <c r="J189" s="62" t="s">
        <v>74</v>
      </c>
      <c r="K189" s="59">
        <f t="shared" ref="K189:L191" si="264">SUM(K197)</f>
        <v>652977.30000000005</v>
      </c>
      <c r="L189" s="59">
        <f t="shared" si="264"/>
        <v>910428.44</v>
      </c>
      <c r="M189" s="59">
        <f t="shared" si="260"/>
        <v>0</v>
      </c>
      <c r="N189" s="59">
        <f t="shared" si="260"/>
        <v>0</v>
      </c>
      <c r="O189" s="59">
        <f t="shared" ref="O189:O191" si="265">SUM(K189:N189)</f>
        <v>1563405.74</v>
      </c>
      <c r="P189" s="59">
        <f t="shared" ref="P189:R189" si="266">SUM(P197)</f>
        <v>0</v>
      </c>
      <c r="Q189" s="59">
        <f t="shared" si="266"/>
        <v>0</v>
      </c>
      <c r="R189" s="59">
        <f t="shared" si="266"/>
        <v>0</v>
      </c>
      <c r="S189" s="59">
        <f t="shared" ref="S189:S191" si="267">SUM(P189:R189)</f>
        <v>0</v>
      </c>
      <c r="T189" s="59">
        <f t="shared" ref="T189:T191" si="268">SUM(O189,S189)</f>
        <v>1563405.74</v>
      </c>
      <c r="U189" s="60">
        <f t="shared" si="262"/>
        <v>100</v>
      </c>
      <c r="V189" s="60">
        <f t="shared" si="263"/>
        <v>0</v>
      </c>
    </row>
    <row r="190" spans="4:22" x14ac:dyDescent="0.2">
      <c r="D190" s="63">
        <v>3</v>
      </c>
      <c r="E190" s="62"/>
      <c r="F190" s="62"/>
      <c r="G190" s="62"/>
      <c r="H190" s="62"/>
      <c r="I190" s="62"/>
      <c r="J190" s="62" t="s">
        <v>75</v>
      </c>
      <c r="K190" s="59">
        <f t="shared" si="264"/>
        <v>652977.30000000005</v>
      </c>
      <c r="L190" s="59">
        <f t="shared" si="264"/>
        <v>1145628.44</v>
      </c>
      <c r="M190" s="59">
        <f t="shared" si="260"/>
        <v>0</v>
      </c>
      <c r="N190" s="59">
        <f t="shared" si="260"/>
        <v>0</v>
      </c>
      <c r="O190" s="59">
        <f t="shared" si="265"/>
        <v>1798605.74</v>
      </c>
      <c r="P190" s="59">
        <f t="shared" ref="P190:R191" si="269">SUM(P198)</f>
        <v>0</v>
      </c>
      <c r="Q190" s="59">
        <f t="shared" si="269"/>
        <v>0</v>
      </c>
      <c r="R190" s="59">
        <f t="shared" si="269"/>
        <v>0</v>
      </c>
      <c r="S190" s="59">
        <f t="shared" si="267"/>
        <v>0</v>
      </c>
      <c r="T190" s="59">
        <f t="shared" si="268"/>
        <v>1798605.74</v>
      </c>
      <c r="U190" s="60">
        <f t="shared" si="262"/>
        <v>100</v>
      </c>
      <c r="V190" s="60">
        <f t="shared" si="263"/>
        <v>0</v>
      </c>
    </row>
    <row r="191" spans="4:22" x14ac:dyDescent="0.2">
      <c r="D191" s="63">
        <v>3</v>
      </c>
      <c r="E191" s="62"/>
      <c r="F191" s="62"/>
      <c r="G191" s="62"/>
      <c r="H191" s="62"/>
      <c r="I191" s="62"/>
      <c r="J191" s="62" t="s">
        <v>76</v>
      </c>
      <c r="K191" s="59">
        <f t="shared" si="264"/>
        <v>652977.30000000005</v>
      </c>
      <c r="L191" s="59">
        <f t="shared" si="264"/>
        <v>1145628.44</v>
      </c>
      <c r="M191" s="59">
        <f t="shared" si="260"/>
        <v>0</v>
      </c>
      <c r="N191" s="59">
        <f t="shared" si="260"/>
        <v>0</v>
      </c>
      <c r="O191" s="59">
        <f t="shared" si="265"/>
        <v>1798605.74</v>
      </c>
      <c r="P191" s="59">
        <f t="shared" si="269"/>
        <v>0</v>
      </c>
      <c r="Q191" s="59">
        <f t="shared" si="269"/>
        <v>0</v>
      </c>
      <c r="R191" s="59">
        <f t="shared" si="269"/>
        <v>0</v>
      </c>
      <c r="S191" s="59">
        <f t="shared" si="267"/>
        <v>0</v>
      </c>
      <c r="T191" s="59">
        <f t="shared" si="268"/>
        <v>1798605.74</v>
      </c>
      <c r="U191" s="60">
        <f t="shared" si="262"/>
        <v>100</v>
      </c>
      <c r="V191" s="60">
        <f t="shared" si="263"/>
        <v>0</v>
      </c>
    </row>
    <row r="192" spans="4:22" x14ac:dyDescent="0.2">
      <c r="D192" s="63">
        <v>3</v>
      </c>
      <c r="E192" s="62"/>
      <c r="F192" s="62"/>
      <c r="G192" s="62"/>
      <c r="H192" s="62"/>
      <c r="I192" s="62"/>
      <c r="J192" s="62" t="s">
        <v>77</v>
      </c>
      <c r="K192" s="60">
        <f>SUM(K191/K188*100)</f>
        <v>444.9225957672968</v>
      </c>
      <c r="L192" s="60">
        <f>SUM(L191/L188*100)</f>
        <v>667.61564102564103</v>
      </c>
      <c r="M192" s="60" t="e">
        <f t="shared" ref="M192:N192" si="270">SUM(M191/M188*100)</f>
        <v>#DIV/0!</v>
      </c>
      <c r="N192" s="60" t="e">
        <f t="shared" si="270"/>
        <v>#DIV/0!</v>
      </c>
      <c r="O192" s="60">
        <f>SUM(O191/O188*100)</f>
        <v>564.95616310991886</v>
      </c>
      <c r="P192" s="60" t="e">
        <f t="shared" ref="P192:R192" si="271">SUM(P191/P188*100)</f>
        <v>#DIV/0!</v>
      </c>
      <c r="Q192" s="60" t="e">
        <f t="shared" si="271"/>
        <v>#DIV/0!</v>
      </c>
      <c r="R192" s="60" t="e">
        <f t="shared" si="271"/>
        <v>#DIV/0!</v>
      </c>
      <c r="S192" s="60" t="e">
        <f>SUM(S191/S188*100)</f>
        <v>#DIV/0!</v>
      </c>
      <c r="T192" s="60">
        <f>SUM(T191/T188*100)</f>
        <v>564.95616310991886</v>
      </c>
      <c r="U192" s="60"/>
      <c r="V192" s="60"/>
    </row>
    <row r="193" spans="4:22" x14ac:dyDescent="0.2">
      <c r="D193" s="63">
        <v>3</v>
      </c>
      <c r="E193" s="62"/>
      <c r="F193" s="62"/>
      <c r="G193" s="62"/>
      <c r="H193" s="62"/>
      <c r="I193" s="62"/>
      <c r="J193" s="62" t="s">
        <v>78</v>
      </c>
      <c r="K193" s="60">
        <f>SUM(K191/K189*100)</f>
        <v>100</v>
      </c>
      <c r="L193" s="60">
        <f>SUM(L191/L189*100)</f>
        <v>125.83399086258773</v>
      </c>
      <c r="M193" s="60" t="e">
        <f t="shared" ref="M193:N193" si="272">SUM(M191/M189*100)</f>
        <v>#DIV/0!</v>
      </c>
      <c r="N193" s="60" t="e">
        <f t="shared" si="272"/>
        <v>#DIV/0!</v>
      </c>
      <c r="O193" s="60">
        <f>SUM(O191/O189*100)</f>
        <v>115.04407934436776</v>
      </c>
      <c r="P193" s="60" t="e">
        <f t="shared" ref="P193:R193" si="273">SUM(P191/P189*100)</f>
        <v>#DIV/0!</v>
      </c>
      <c r="Q193" s="60" t="e">
        <f t="shared" si="273"/>
        <v>#DIV/0!</v>
      </c>
      <c r="R193" s="60" t="e">
        <f t="shared" si="273"/>
        <v>#DIV/0!</v>
      </c>
      <c r="S193" s="60" t="e">
        <f>SUM(S191/S189*100)</f>
        <v>#DIV/0!</v>
      </c>
      <c r="T193" s="60">
        <f>SUM(T191/T189*100)</f>
        <v>115.04407934436776</v>
      </c>
      <c r="U193" s="60"/>
      <c r="V193" s="60"/>
    </row>
    <row r="194" spans="4:22" ht="15" x14ac:dyDescent="0.25">
      <c r="D194" s="63"/>
      <c r="E194" s="62"/>
      <c r="F194" s="62"/>
      <c r="G194" s="62"/>
      <c r="H194" s="62"/>
      <c r="I194" s="62"/>
      <c r="J194" s="64"/>
      <c r="K194" s="59"/>
      <c r="L194" s="59"/>
      <c r="M194" s="59"/>
      <c r="N194" s="59"/>
      <c r="O194" s="59"/>
      <c r="P194" s="59"/>
      <c r="Q194" s="59"/>
      <c r="R194" s="59"/>
      <c r="S194" s="59"/>
      <c r="T194" s="59"/>
      <c r="U194" s="60"/>
      <c r="V194" s="60"/>
    </row>
    <row r="195" spans="4:22" x14ac:dyDescent="0.2">
      <c r="D195" s="63">
        <v>3</v>
      </c>
      <c r="E195" s="62">
        <v>8</v>
      </c>
      <c r="F195" s="62"/>
      <c r="G195" s="62"/>
      <c r="H195" s="62"/>
      <c r="I195" s="62"/>
      <c r="J195" s="66" t="s">
        <v>102</v>
      </c>
      <c r="K195" s="59"/>
      <c r="L195" s="59"/>
      <c r="M195" s="59"/>
      <c r="N195" s="59"/>
      <c r="O195" s="59"/>
      <c r="P195" s="59"/>
      <c r="Q195" s="59"/>
      <c r="R195" s="59"/>
      <c r="S195" s="59"/>
      <c r="T195" s="59"/>
      <c r="U195" s="60"/>
      <c r="V195" s="60"/>
    </row>
    <row r="196" spans="4:22" x14ac:dyDescent="0.2">
      <c r="D196" s="63">
        <v>3</v>
      </c>
      <c r="E196" s="62">
        <v>8</v>
      </c>
      <c r="F196" s="62"/>
      <c r="G196" s="62"/>
      <c r="H196" s="62"/>
      <c r="I196" s="62"/>
      <c r="J196" s="62" t="s">
        <v>73</v>
      </c>
      <c r="K196" s="59">
        <f>SUM(K204)</f>
        <v>146762</v>
      </c>
      <c r="L196" s="59">
        <f>SUM(L204)</f>
        <v>171600</v>
      </c>
      <c r="M196" s="59">
        <f t="shared" ref="M196:N199" si="274">SUM(M204)</f>
        <v>0</v>
      </c>
      <c r="N196" s="59">
        <f t="shared" si="274"/>
        <v>0</v>
      </c>
      <c r="O196" s="59">
        <f>SUM(K196:N196)</f>
        <v>318362</v>
      </c>
      <c r="P196" s="59">
        <f t="shared" ref="P196:R196" si="275">SUM(P204)</f>
        <v>0</v>
      </c>
      <c r="Q196" s="59">
        <f t="shared" si="275"/>
        <v>0</v>
      </c>
      <c r="R196" s="59">
        <f t="shared" si="275"/>
        <v>0</v>
      </c>
      <c r="S196" s="59">
        <f>SUM(P196:R196)</f>
        <v>0</v>
      </c>
      <c r="T196" s="59">
        <f>SUM(O196,S196)</f>
        <v>318362</v>
      </c>
      <c r="U196" s="60">
        <f t="shared" ref="U196:U199" si="276">+IFERROR(O196/T196*100,0)</f>
        <v>100</v>
      </c>
      <c r="V196" s="60">
        <f t="shared" ref="V196:V199" si="277">+IFERROR(S196/T196*100,0)</f>
        <v>0</v>
      </c>
    </row>
    <row r="197" spans="4:22" x14ac:dyDescent="0.2">
      <c r="D197" s="63">
        <v>3</v>
      </c>
      <c r="E197" s="62">
        <v>8</v>
      </c>
      <c r="F197" s="62"/>
      <c r="G197" s="62"/>
      <c r="H197" s="62"/>
      <c r="I197" s="62"/>
      <c r="J197" s="62" t="s">
        <v>74</v>
      </c>
      <c r="K197" s="59">
        <f t="shared" ref="K197:L199" si="278">SUM(K205)</f>
        <v>652977.30000000005</v>
      </c>
      <c r="L197" s="59">
        <f t="shared" si="278"/>
        <v>910428.44</v>
      </c>
      <c r="M197" s="59">
        <f t="shared" si="274"/>
        <v>0</v>
      </c>
      <c r="N197" s="59">
        <f t="shared" si="274"/>
        <v>0</v>
      </c>
      <c r="O197" s="59">
        <f t="shared" ref="O197:O199" si="279">SUM(K197:N197)</f>
        <v>1563405.74</v>
      </c>
      <c r="P197" s="59">
        <f t="shared" ref="P197:R197" si="280">SUM(P205)</f>
        <v>0</v>
      </c>
      <c r="Q197" s="59">
        <f t="shared" si="280"/>
        <v>0</v>
      </c>
      <c r="R197" s="59">
        <f t="shared" si="280"/>
        <v>0</v>
      </c>
      <c r="S197" s="59">
        <f t="shared" ref="S197:S199" si="281">SUM(P197:R197)</f>
        <v>0</v>
      </c>
      <c r="T197" s="59">
        <f t="shared" ref="T197:T199" si="282">SUM(O197,S197)</f>
        <v>1563405.74</v>
      </c>
      <c r="U197" s="60">
        <f t="shared" si="276"/>
        <v>100</v>
      </c>
      <c r="V197" s="60">
        <f t="shared" si="277"/>
        <v>0</v>
      </c>
    </row>
    <row r="198" spans="4:22" x14ac:dyDescent="0.2">
      <c r="D198" s="63">
        <v>3</v>
      </c>
      <c r="E198" s="62">
        <v>8</v>
      </c>
      <c r="F198" s="62"/>
      <c r="G198" s="62"/>
      <c r="H198" s="62"/>
      <c r="I198" s="62"/>
      <c r="J198" s="62" t="s">
        <v>75</v>
      </c>
      <c r="K198" s="59">
        <f t="shared" si="278"/>
        <v>652977.30000000005</v>
      </c>
      <c r="L198" s="59">
        <f t="shared" si="278"/>
        <v>1145628.44</v>
      </c>
      <c r="M198" s="59">
        <f t="shared" si="274"/>
        <v>0</v>
      </c>
      <c r="N198" s="59">
        <f t="shared" si="274"/>
        <v>0</v>
      </c>
      <c r="O198" s="59">
        <f t="shared" si="279"/>
        <v>1798605.74</v>
      </c>
      <c r="P198" s="59">
        <f t="shared" ref="P198:R199" si="283">SUM(P206)</f>
        <v>0</v>
      </c>
      <c r="Q198" s="59">
        <f t="shared" si="283"/>
        <v>0</v>
      </c>
      <c r="R198" s="59">
        <f t="shared" si="283"/>
        <v>0</v>
      </c>
      <c r="S198" s="59">
        <f t="shared" si="281"/>
        <v>0</v>
      </c>
      <c r="T198" s="59">
        <f t="shared" si="282"/>
        <v>1798605.74</v>
      </c>
      <c r="U198" s="60">
        <f t="shared" si="276"/>
        <v>100</v>
      </c>
      <c r="V198" s="60">
        <f t="shared" si="277"/>
        <v>0</v>
      </c>
    </row>
    <row r="199" spans="4:22" x14ac:dyDescent="0.2">
      <c r="D199" s="63">
        <v>3</v>
      </c>
      <c r="E199" s="62">
        <v>8</v>
      </c>
      <c r="F199" s="62"/>
      <c r="G199" s="62"/>
      <c r="H199" s="62"/>
      <c r="I199" s="62"/>
      <c r="J199" s="62" t="s">
        <v>76</v>
      </c>
      <c r="K199" s="59">
        <f t="shared" si="278"/>
        <v>652977.30000000005</v>
      </c>
      <c r="L199" s="59">
        <f t="shared" si="278"/>
        <v>1145628.44</v>
      </c>
      <c r="M199" s="59">
        <f t="shared" si="274"/>
        <v>0</v>
      </c>
      <c r="N199" s="59">
        <f t="shared" si="274"/>
        <v>0</v>
      </c>
      <c r="O199" s="59">
        <f t="shared" si="279"/>
        <v>1798605.74</v>
      </c>
      <c r="P199" s="59">
        <f t="shared" si="283"/>
        <v>0</v>
      </c>
      <c r="Q199" s="59">
        <f t="shared" si="283"/>
        <v>0</v>
      </c>
      <c r="R199" s="59">
        <f t="shared" si="283"/>
        <v>0</v>
      </c>
      <c r="S199" s="59">
        <f t="shared" si="281"/>
        <v>0</v>
      </c>
      <c r="T199" s="59">
        <f t="shared" si="282"/>
        <v>1798605.74</v>
      </c>
      <c r="U199" s="60">
        <f t="shared" si="276"/>
        <v>100</v>
      </c>
      <c r="V199" s="60">
        <f t="shared" si="277"/>
        <v>0</v>
      </c>
    </row>
    <row r="200" spans="4:22" x14ac:dyDescent="0.2">
      <c r="D200" s="63">
        <v>3</v>
      </c>
      <c r="E200" s="62">
        <v>8</v>
      </c>
      <c r="F200" s="62"/>
      <c r="G200" s="62"/>
      <c r="H200" s="62"/>
      <c r="I200" s="62"/>
      <c r="J200" s="62" t="s">
        <v>77</v>
      </c>
      <c r="K200" s="60">
        <f>SUM(K199/K196*100)</f>
        <v>444.9225957672968</v>
      </c>
      <c r="L200" s="60">
        <f>SUM(L199/L196*100)</f>
        <v>667.61564102564103</v>
      </c>
      <c r="M200" s="60" t="e">
        <f t="shared" ref="M200:N200" si="284">SUM(M199/M196*100)</f>
        <v>#DIV/0!</v>
      </c>
      <c r="N200" s="60" t="e">
        <f t="shared" si="284"/>
        <v>#DIV/0!</v>
      </c>
      <c r="O200" s="60">
        <f>SUM(O199/O196*100)</f>
        <v>564.95616310991886</v>
      </c>
      <c r="P200" s="60" t="e">
        <f t="shared" ref="P200:R200" si="285">SUM(P199/P196*100)</f>
        <v>#DIV/0!</v>
      </c>
      <c r="Q200" s="60" t="e">
        <f t="shared" si="285"/>
        <v>#DIV/0!</v>
      </c>
      <c r="R200" s="60" t="e">
        <f t="shared" si="285"/>
        <v>#DIV/0!</v>
      </c>
      <c r="S200" s="60" t="e">
        <f>SUM(S199/S196*100)</f>
        <v>#DIV/0!</v>
      </c>
      <c r="T200" s="60">
        <f>SUM(T199/T196*100)</f>
        <v>564.95616310991886</v>
      </c>
      <c r="U200" s="60"/>
      <c r="V200" s="60"/>
    </row>
    <row r="201" spans="4:22" x14ac:dyDescent="0.2">
      <c r="D201" s="63">
        <v>3</v>
      </c>
      <c r="E201" s="62">
        <v>8</v>
      </c>
      <c r="F201" s="62"/>
      <c r="G201" s="62"/>
      <c r="H201" s="62"/>
      <c r="I201" s="62"/>
      <c r="J201" s="62" t="s">
        <v>78</v>
      </c>
      <c r="K201" s="60">
        <f>SUM(K199/K197*100)</f>
        <v>100</v>
      </c>
      <c r="L201" s="60">
        <f>SUM(L199/L197*100)</f>
        <v>125.83399086258773</v>
      </c>
      <c r="M201" s="60" t="e">
        <f t="shared" ref="M201:N201" si="286">SUM(M199/M197*100)</f>
        <v>#DIV/0!</v>
      </c>
      <c r="N201" s="60" t="e">
        <f t="shared" si="286"/>
        <v>#DIV/0!</v>
      </c>
      <c r="O201" s="60">
        <f>SUM(O199/O197*100)</f>
        <v>115.04407934436776</v>
      </c>
      <c r="P201" s="60" t="e">
        <f t="shared" ref="P201:R201" si="287">SUM(P199/P197*100)</f>
        <v>#DIV/0!</v>
      </c>
      <c r="Q201" s="60" t="e">
        <f t="shared" si="287"/>
        <v>#DIV/0!</v>
      </c>
      <c r="R201" s="60" t="e">
        <f t="shared" si="287"/>
        <v>#DIV/0!</v>
      </c>
      <c r="S201" s="60" t="e">
        <f>SUM(S199/S197*100)</f>
        <v>#DIV/0!</v>
      </c>
      <c r="T201" s="60">
        <f>SUM(T199/T197*100)</f>
        <v>115.04407934436776</v>
      </c>
      <c r="U201" s="60"/>
      <c r="V201" s="60"/>
    </row>
    <row r="202" spans="4:22" ht="15" x14ac:dyDescent="0.25">
      <c r="D202" s="63"/>
      <c r="E202" s="62"/>
      <c r="F202" s="62"/>
      <c r="G202" s="62"/>
      <c r="H202" s="62"/>
      <c r="I202" s="62"/>
      <c r="J202" s="64"/>
      <c r="K202" s="59"/>
      <c r="L202" s="59"/>
      <c r="M202" s="59"/>
      <c r="N202" s="59"/>
      <c r="O202" s="59"/>
      <c r="P202" s="59"/>
      <c r="Q202" s="59"/>
      <c r="R202" s="59"/>
      <c r="S202" s="59"/>
      <c r="T202" s="59"/>
      <c r="U202" s="59"/>
      <c r="V202" s="59"/>
    </row>
    <row r="203" spans="4:22" x14ac:dyDescent="0.2">
      <c r="D203" s="63">
        <v>3</v>
      </c>
      <c r="E203" s="62">
        <v>8</v>
      </c>
      <c r="F203" s="62">
        <v>1</v>
      </c>
      <c r="G203" s="62"/>
      <c r="H203" s="62"/>
      <c r="I203" s="62"/>
      <c r="J203" s="66" t="s">
        <v>103</v>
      </c>
      <c r="K203" s="59"/>
      <c r="L203" s="59"/>
      <c r="M203" s="59"/>
      <c r="N203" s="59"/>
      <c r="O203" s="59"/>
      <c r="P203" s="59"/>
      <c r="Q203" s="59"/>
      <c r="R203" s="59"/>
      <c r="S203" s="59"/>
      <c r="T203" s="59"/>
      <c r="U203" s="60"/>
      <c r="V203" s="60"/>
    </row>
    <row r="204" spans="4:22" x14ac:dyDescent="0.2">
      <c r="D204" s="63">
        <v>3</v>
      </c>
      <c r="E204" s="62">
        <v>8</v>
      </c>
      <c r="F204" s="62">
        <v>1</v>
      </c>
      <c r="G204" s="62"/>
      <c r="H204" s="62"/>
      <c r="I204" s="62"/>
      <c r="J204" s="62" t="s">
        <v>73</v>
      </c>
      <c r="K204" s="59">
        <f>SUM(K212)</f>
        <v>146762</v>
      </c>
      <c r="L204" s="59">
        <f>SUM(L212)</f>
        <v>171600</v>
      </c>
      <c r="M204" s="59">
        <f t="shared" ref="M204:N207" si="288">SUM(M212)</f>
        <v>0</v>
      </c>
      <c r="N204" s="59">
        <f t="shared" si="288"/>
        <v>0</v>
      </c>
      <c r="O204" s="59">
        <f>SUM(K204:N204)</f>
        <v>318362</v>
      </c>
      <c r="P204" s="59">
        <f t="shared" ref="P204:R204" si="289">SUM(P212)</f>
        <v>0</v>
      </c>
      <c r="Q204" s="59">
        <f t="shared" si="289"/>
        <v>0</v>
      </c>
      <c r="R204" s="59">
        <f t="shared" si="289"/>
        <v>0</v>
      </c>
      <c r="S204" s="59">
        <f>SUM(P204:R204)</f>
        <v>0</v>
      </c>
      <c r="T204" s="59">
        <f>SUM(O204,S204)</f>
        <v>318362</v>
      </c>
      <c r="U204" s="60">
        <f t="shared" ref="U204:U207" si="290">+IFERROR(O204/T204*100,0)</f>
        <v>100</v>
      </c>
      <c r="V204" s="60">
        <f t="shared" ref="V204:V207" si="291">+IFERROR(S204/T204*100,0)</f>
        <v>0</v>
      </c>
    </row>
    <row r="205" spans="4:22" x14ac:dyDescent="0.2">
      <c r="D205" s="63">
        <v>3</v>
      </c>
      <c r="E205" s="62">
        <v>8</v>
      </c>
      <c r="F205" s="62">
        <v>1</v>
      </c>
      <c r="G205" s="62"/>
      <c r="H205" s="62"/>
      <c r="I205" s="62"/>
      <c r="J205" s="62" t="s">
        <v>74</v>
      </c>
      <c r="K205" s="59">
        <f t="shared" ref="K205:L207" si="292">SUM(K213)</f>
        <v>652977.30000000005</v>
      </c>
      <c r="L205" s="59">
        <f t="shared" si="292"/>
        <v>910428.44</v>
      </c>
      <c r="M205" s="59">
        <f t="shared" si="288"/>
        <v>0</v>
      </c>
      <c r="N205" s="59">
        <f t="shared" si="288"/>
        <v>0</v>
      </c>
      <c r="O205" s="59">
        <f t="shared" ref="O205:O207" si="293">SUM(K205:N205)</f>
        <v>1563405.74</v>
      </c>
      <c r="P205" s="59">
        <f t="shared" ref="P205:R205" si="294">SUM(P213)</f>
        <v>0</v>
      </c>
      <c r="Q205" s="59">
        <f t="shared" si="294"/>
        <v>0</v>
      </c>
      <c r="R205" s="59">
        <f t="shared" si="294"/>
        <v>0</v>
      </c>
      <c r="S205" s="59">
        <f t="shared" ref="S205:S207" si="295">SUM(P205:R205)</f>
        <v>0</v>
      </c>
      <c r="T205" s="59">
        <f t="shared" ref="T205:T207" si="296">SUM(O205,S205)</f>
        <v>1563405.74</v>
      </c>
      <c r="U205" s="60">
        <f t="shared" si="290"/>
        <v>100</v>
      </c>
      <c r="V205" s="60">
        <f t="shared" si="291"/>
        <v>0</v>
      </c>
    </row>
    <row r="206" spans="4:22" x14ac:dyDescent="0.2">
      <c r="D206" s="63">
        <v>3</v>
      </c>
      <c r="E206" s="62">
        <v>8</v>
      </c>
      <c r="F206" s="62">
        <v>1</v>
      </c>
      <c r="G206" s="62"/>
      <c r="H206" s="62"/>
      <c r="I206" s="62"/>
      <c r="J206" s="62" t="s">
        <v>75</v>
      </c>
      <c r="K206" s="59">
        <f t="shared" si="292"/>
        <v>652977.30000000005</v>
      </c>
      <c r="L206" s="59">
        <f t="shared" si="292"/>
        <v>1145628.44</v>
      </c>
      <c r="M206" s="59">
        <f t="shared" si="288"/>
        <v>0</v>
      </c>
      <c r="N206" s="59">
        <f t="shared" si="288"/>
        <v>0</v>
      </c>
      <c r="O206" s="59">
        <f t="shared" si="293"/>
        <v>1798605.74</v>
      </c>
      <c r="P206" s="59">
        <f t="shared" ref="P206:R207" si="297">SUM(P214)</f>
        <v>0</v>
      </c>
      <c r="Q206" s="59">
        <f t="shared" si="297"/>
        <v>0</v>
      </c>
      <c r="R206" s="59">
        <f t="shared" si="297"/>
        <v>0</v>
      </c>
      <c r="S206" s="59">
        <f t="shared" si="295"/>
        <v>0</v>
      </c>
      <c r="T206" s="59">
        <f t="shared" si="296"/>
        <v>1798605.74</v>
      </c>
      <c r="U206" s="60">
        <f t="shared" si="290"/>
        <v>100</v>
      </c>
      <c r="V206" s="60">
        <f t="shared" si="291"/>
        <v>0</v>
      </c>
    </row>
    <row r="207" spans="4:22" x14ac:dyDescent="0.2">
      <c r="D207" s="63">
        <v>3</v>
      </c>
      <c r="E207" s="62">
        <v>8</v>
      </c>
      <c r="F207" s="62">
        <v>1</v>
      </c>
      <c r="G207" s="62"/>
      <c r="H207" s="62"/>
      <c r="I207" s="62"/>
      <c r="J207" s="62" t="s">
        <v>76</v>
      </c>
      <c r="K207" s="59">
        <f t="shared" si="292"/>
        <v>652977.30000000005</v>
      </c>
      <c r="L207" s="59">
        <f t="shared" si="292"/>
        <v>1145628.44</v>
      </c>
      <c r="M207" s="59">
        <f t="shared" si="288"/>
        <v>0</v>
      </c>
      <c r="N207" s="59">
        <f t="shared" si="288"/>
        <v>0</v>
      </c>
      <c r="O207" s="59">
        <f t="shared" si="293"/>
        <v>1798605.74</v>
      </c>
      <c r="P207" s="59">
        <f t="shared" si="297"/>
        <v>0</v>
      </c>
      <c r="Q207" s="59">
        <f t="shared" si="297"/>
        <v>0</v>
      </c>
      <c r="R207" s="59">
        <f t="shared" si="297"/>
        <v>0</v>
      </c>
      <c r="S207" s="59">
        <f t="shared" si="295"/>
        <v>0</v>
      </c>
      <c r="T207" s="59">
        <f t="shared" si="296"/>
        <v>1798605.74</v>
      </c>
      <c r="U207" s="60">
        <f t="shared" si="290"/>
        <v>100</v>
      </c>
      <c r="V207" s="60">
        <f t="shared" si="291"/>
        <v>0</v>
      </c>
    </row>
    <row r="208" spans="4:22" x14ac:dyDescent="0.2">
      <c r="D208" s="63">
        <v>3</v>
      </c>
      <c r="E208" s="62">
        <v>8</v>
      </c>
      <c r="F208" s="62">
        <v>1</v>
      </c>
      <c r="G208" s="62"/>
      <c r="H208" s="62"/>
      <c r="I208" s="62"/>
      <c r="J208" s="62" t="s">
        <v>77</v>
      </c>
      <c r="K208" s="60">
        <f>SUM(K207/K204*100)</f>
        <v>444.9225957672968</v>
      </c>
      <c r="L208" s="60">
        <f>SUM(L207/L204*100)</f>
        <v>667.61564102564103</v>
      </c>
      <c r="M208" s="60" t="e">
        <f t="shared" ref="M208:N208" si="298">SUM(M207/M204*100)</f>
        <v>#DIV/0!</v>
      </c>
      <c r="N208" s="60" t="e">
        <f t="shared" si="298"/>
        <v>#DIV/0!</v>
      </c>
      <c r="O208" s="60">
        <f>SUM(O207/O204*100)</f>
        <v>564.95616310991886</v>
      </c>
      <c r="P208" s="60" t="e">
        <f t="shared" ref="P208:R208" si="299">SUM(P207/P204*100)</f>
        <v>#DIV/0!</v>
      </c>
      <c r="Q208" s="60" t="e">
        <f t="shared" si="299"/>
        <v>#DIV/0!</v>
      </c>
      <c r="R208" s="60" t="e">
        <f t="shared" si="299"/>
        <v>#DIV/0!</v>
      </c>
      <c r="S208" s="60" t="e">
        <f>SUM(S207/S204*100)</f>
        <v>#DIV/0!</v>
      </c>
      <c r="T208" s="60">
        <f>SUM(T207/T204*100)</f>
        <v>564.95616310991886</v>
      </c>
      <c r="U208" s="60"/>
      <c r="V208" s="60"/>
    </row>
    <row r="209" spans="4:22" x14ac:dyDescent="0.2">
      <c r="D209" s="63">
        <v>3</v>
      </c>
      <c r="E209" s="62">
        <v>8</v>
      </c>
      <c r="F209" s="62">
        <v>1</v>
      </c>
      <c r="G209" s="62"/>
      <c r="H209" s="62"/>
      <c r="I209" s="62"/>
      <c r="J209" s="62" t="s">
        <v>78</v>
      </c>
      <c r="K209" s="60">
        <f>SUM(K207/K205*100)</f>
        <v>100</v>
      </c>
      <c r="L209" s="60">
        <f>SUM(L207/L205*100)</f>
        <v>125.83399086258773</v>
      </c>
      <c r="M209" s="60" t="e">
        <f t="shared" ref="M209:N209" si="300">SUM(M207/M205*100)</f>
        <v>#DIV/0!</v>
      </c>
      <c r="N209" s="60" t="e">
        <f t="shared" si="300"/>
        <v>#DIV/0!</v>
      </c>
      <c r="O209" s="60">
        <f>SUM(O207/O205*100)</f>
        <v>115.04407934436776</v>
      </c>
      <c r="P209" s="60" t="e">
        <f t="shared" ref="P209:R209" si="301">SUM(P207/P205*100)</f>
        <v>#DIV/0!</v>
      </c>
      <c r="Q209" s="60" t="e">
        <f t="shared" si="301"/>
        <v>#DIV/0!</v>
      </c>
      <c r="R209" s="60" t="e">
        <f t="shared" si="301"/>
        <v>#DIV/0!</v>
      </c>
      <c r="S209" s="60" t="e">
        <f>SUM(S207/S205*100)</f>
        <v>#DIV/0!</v>
      </c>
      <c r="T209" s="60">
        <f>SUM(T207/T205*100)</f>
        <v>115.04407934436776</v>
      </c>
      <c r="U209" s="60"/>
      <c r="V209" s="60"/>
    </row>
    <row r="210" spans="4:22" ht="15" x14ac:dyDescent="0.25">
      <c r="D210" s="63"/>
      <c r="E210" s="62"/>
      <c r="F210" s="62"/>
      <c r="G210" s="62"/>
      <c r="H210" s="62"/>
      <c r="I210" s="62"/>
      <c r="J210" s="64"/>
      <c r="K210" s="59"/>
      <c r="L210" s="59"/>
      <c r="M210" s="59"/>
      <c r="N210" s="59"/>
      <c r="O210" s="59"/>
      <c r="P210" s="59"/>
      <c r="Q210" s="59"/>
      <c r="R210" s="59"/>
      <c r="S210" s="59"/>
      <c r="T210" s="59"/>
      <c r="U210" s="60"/>
      <c r="V210" s="60"/>
    </row>
    <row r="211" spans="4:22" x14ac:dyDescent="0.2">
      <c r="D211" s="63">
        <v>3</v>
      </c>
      <c r="E211" s="62">
        <v>8</v>
      </c>
      <c r="F211" s="62">
        <v>1</v>
      </c>
      <c r="G211" s="62">
        <v>24</v>
      </c>
      <c r="H211" s="62"/>
      <c r="I211" s="62"/>
      <c r="J211" s="66" t="s">
        <v>104</v>
      </c>
      <c r="K211" s="59"/>
      <c r="L211" s="59"/>
      <c r="M211" s="59"/>
      <c r="N211" s="59"/>
      <c r="O211" s="59"/>
      <c r="P211" s="59"/>
      <c r="Q211" s="59"/>
      <c r="R211" s="59"/>
      <c r="S211" s="59"/>
      <c r="T211" s="59"/>
      <c r="U211" s="60"/>
      <c r="V211" s="60"/>
    </row>
    <row r="212" spans="4:22" x14ac:dyDescent="0.2">
      <c r="D212" s="63">
        <v>3</v>
      </c>
      <c r="E212" s="62">
        <v>8</v>
      </c>
      <c r="F212" s="62">
        <v>1</v>
      </c>
      <c r="G212" s="62">
        <v>24</v>
      </c>
      <c r="H212" s="62"/>
      <c r="I212" s="62"/>
      <c r="J212" s="62" t="s">
        <v>73</v>
      </c>
      <c r="K212" s="59">
        <f>SUM(K220)</f>
        <v>146762</v>
      </c>
      <c r="L212" s="59">
        <f>SUM(L220)</f>
        <v>171600</v>
      </c>
      <c r="M212" s="59">
        <f t="shared" ref="M212:N215" si="302">SUM(M220)</f>
        <v>0</v>
      </c>
      <c r="N212" s="59">
        <f t="shared" si="302"/>
        <v>0</v>
      </c>
      <c r="O212" s="59">
        <f>SUM(K212:N212)</f>
        <v>318362</v>
      </c>
      <c r="P212" s="59">
        <f t="shared" ref="P212:R212" si="303">SUM(P220)</f>
        <v>0</v>
      </c>
      <c r="Q212" s="59">
        <f t="shared" si="303"/>
        <v>0</v>
      </c>
      <c r="R212" s="59">
        <f t="shared" si="303"/>
        <v>0</v>
      </c>
      <c r="S212" s="59">
        <f>SUM(P212:R212)</f>
        <v>0</v>
      </c>
      <c r="T212" s="59">
        <f>SUM(O212,S212)</f>
        <v>318362</v>
      </c>
      <c r="U212" s="60">
        <f t="shared" ref="U212:U215" si="304">+IFERROR(O212/T212*100,0)</f>
        <v>100</v>
      </c>
      <c r="V212" s="60">
        <f t="shared" ref="V212:V215" si="305">+IFERROR(S212/T212*100,0)</f>
        <v>0</v>
      </c>
    </row>
    <row r="213" spans="4:22" x14ac:dyDescent="0.2">
      <c r="D213" s="63">
        <v>3</v>
      </c>
      <c r="E213" s="62">
        <v>8</v>
      </c>
      <c r="F213" s="62">
        <v>1</v>
      </c>
      <c r="G213" s="62">
        <v>24</v>
      </c>
      <c r="H213" s="62"/>
      <c r="I213" s="62"/>
      <c r="J213" s="62" t="s">
        <v>74</v>
      </c>
      <c r="K213" s="59">
        <f t="shared" ref="K213:L215" si="306">SUM(K221)</f>
        <v>652977.30000000005</v>
      </c>
      <c r="L213" s="59">
        <f t="shared" si="306"/>
        <v>910428.44</v>
      </c>
      <c r="M213" s="59">
        <f t="shared" si="302"/>
        <v>0</v>
      </c>
      <c r="N213" s="59">
        <f t="shared" si="302"/>
        <v>0</v>
      </c>
      <c r="O213" s="59">
        <f t="shared" ref="O213:O215" si="307">SUM(K213:N213)</f>
        <v>1563405.74</v>
      </c>
      <c r="P213" s="59">
        <f t="shared" ref="P213:R213" si="308">SUM(P221)</f>
        <v>0</v>
      </c>
      <c r="Q213" s="59">
        <f t="shared" si="308"/>
        <v>0</v>
      </c>
      <c r="R213" s="59">
        <f t="shared" si="308"/>
        <v>0</v>
      </c>
      <c r="S213" s="59">
        <f t="shared" ref="S213:S215" si="309">SUM(P213:R213)</f>
        <v>0</v>
      </c>
      <c r="T213" s="59">
        <f t="shared" ref="T213:T215" si="310">SUM(O213,S213)</f>
        <v>1563405.74</v>
      </c>
      <c r="U213" s="60">
        <f t="shared" si="304"/>
        <v>100</v>
      </c>
      <c r="V213" s="60">
        <f t="shared" si="305"/>
        <v>0</v>
      </c>
    </row>
    <row r="214" spans="4:22" x14ac:dyDescent="0.2">
      <c r="D214" s="63">
        <v>3</v>
      </c>
      <c r="E214" s="62">
        <v>8</v>
      </c>
      <c r="F214" s="62">
        <v>1</v>
      </c>
      <c r="G214" s="62">
        <v>24</v>
      </c>
      <c r="H214" s="62"/>
      <c r="I214" s="62"/>
      <c r="J214" s="62" t="s">
        <v>75</v>
      </c>
      <c r="K214" s="59">
        <f t="shared" si="306"/>
        <v>652977.30000000005</v>
      </c>
      <c r="L214" s="59">
        <f t="shared" si="306"/>
        <v>1145628.44</v>
      </c>
      <c r="M214" s="59">
        <f t="shared" si="302"/>
        <v>0</v>
      </c>
      <c r="N214" s="59">
        <f t="shared" si="302"/>
        <v>0</v>
      </c>
      <c r="O214" s="59">
        <f t="shared" si="307"/>
        <v>1798605.74</v>
      </c>
      <c r="P214" s="59">
        <f t="shared" ref="P214:R215" si="311">SUM(P222)</f>
        <v>0</v>
      </c>
      <c r="Q214" s="59">
        <f t="shared" si="311"/>
        <v>0</v>
      </c>
      <c r="R214" s="59">
        <f t="shared" si="311"/>
        <v>0</v>
      </c>
      <c r="S214" s="59">
        <f t="shared" si="309"/>
        <v>0</v>
      </c>
      <c r="T214" s="59">
        <f t="shared" si="310"/>
        <v>1798605.74</v>
      </c>
      <c r="U214" s="60">
        <f t="shared" si="304"/>
        <v>100</v>
      </c>
      <c r="V214" s="60">
        <f t="shared" si="305"/>
        <v>0</v>
      </c>
    </row>
    <row r="215" spans="4:22" x14ac:dyDescent="0.2">
      <c r="D215" s="63">
        <v>3</v>
      </c>
      <c r="E215" s="62">
        <v>8</v>
      </c>
      <c r="F215" s="62">
        <v>1</v>
      </c>
      <c r="G215" s="62">
        <v>24</v>
      </c>
      <c r="H215" s="62"/>
      <c r="I215" s="62"/>
      <c r="J215" s="62" t="s">
        <v>76</v>
      </c>
      <c r="K215" s="59">
        <f t="shared" si="306"/>
        <v>652977.30000000005</v>
      </c>
      <c r="L215" s="59">
        <f t="shared" si="306"/>
        <v>1145628.44</v>
      </c>
      <c r="M215" s="59">
        <f t="shared" si="302"/>
        <v>0</v>
      </c>
      <c r="N215" s="59">
        <f t="shared" si="302"/>
        <v>0</v>
      </c>
      <c r="O215" s="59">
        <f t="shared" si="307"/>
        <v>1798605.74</v>
      </c>
      <c r="P215" s="59">
        <f t="shared" si="311"/>
        <v>0</v>
      </c>
      <c r="Q215" s="59">
        <f t="shared" si="311"/>
        <v>0</v>
      </c>
      <c r="R215" s="59">
        <f t="shared" si="311"/>
        <v>0</v>
      </c>
      <c r="S215" s="59">
        <f t="shared" si="309"/>
        <v>0</v>
      </c>
      <c r="T215" s="59">
        <f t="shared" si="310"/>
        <v>1798605.74</v>
      </c>
      <c r="U215" s="60">
        <f t="shared" si="304"/>
        <v>100</v>
      </c>
      <c r="V215" s="60">
        <f t="shared" si="305"/>
        <v>0</v>
      </c>
    </row>
    <row r="216" spans="4:22" x14ac:dyDescent="0.2">
      <c r="D216" s="63">
        <v>3</v>
      </c>
      <c r="E216" s="62">
        <v>8</v>
      </c>
      <c r="F216" s="62">
        <v>1</v>
      </c>
      <c r="G216" s="62">
        <v>24</v>
      </c>
      <c r="H216" s="62"/>
      <c r="I216" s="62"/>
      <c r="J216" s="62" t="s">
        <v>77</v>
      </c>
      <c r="K216" s="60">
        <f>SUM(K215/K212*100)</f>
        <v>444.9225957672968</v>
      </c>
      <c r="L216" s="60">
        <f>SUM(L215/L212*100)</f>
        <v>667.61564102564103</v>
      </c>
      <c r="M216" s="60" t="e">
        <f t="shared" ref="M216:N216" si="312">SUM(M215/M212*100)</f>
        <v>#DIV/0!</v>
      </c>
      <c r="N216" s="60" t="e">
        <f t="shared" si="312"/>
        <v>#DIV/0!</v>
      </c>
      <c r="O216" s="60">
        <f>SUM(O215/O212*100)</f>
        <v>564.95616310991886</v>
      </c>
      <c r="P216" s="60" t="e">
        <f t="shared" ref="P216:R216" si="313">SUM(P215/P212*100)</f>
        <v>#DIV/0!</v>
      </c>
      <c r="Q216" s="60" t="e">
        <f t="shared" si="313"/>
        <v>#DIV/0!</v>
      </c>
      <c r="R216" s="60" t="e">
        <f t="shared" si="313"/>
        <v>#DIV/0!</v>
      </c>
      <c r="S216" s="60" t="e">
        <f>SUM(S215/S212*100)</f>
        <v>#DIV/0!</v>
      </c>
      <c r="T216" s="60">
        <f>SUM(T215/T212*100)</f>
        <v>564.95616310991886</v>
      </c>
      <c r="U216" s="60"/>
      <c r="V216" s="60"/>
    </row>
    <row r="217" spans="4:22" x14ac:dyDescent="0.2">
      <c r="D217" s="63">
        <v>3</v>
      </c>
      <c r="E217" s="62">
        <v>8</v>
      </c>
      <c r="F217" s="62">
        <v>1</v>
      </c>
      <c r="G217" s="62">
        <v>24</v>
      </c>
      <c r="H217" s="62"/>
      <c r="I217" s="62"/>
      <c r="J217" s="62" t="s">
        <v>78</v>
      </c>
      <c r="K217" s="60">
        <f>SUM(K215/K213*100)</f>
        <v>100</v>
      </c>
      <c r="L217" s="60">
        <f>SUM(L215/L213*100)</f>
        <v>125.83399086258773</v>
      </c>
      <c r="M217" s="60" t="e">
        <f t="shared" ref="M217:N217" si="314">SUM(M215/M213*100)</f>
        <v>#DIV/0!</v>
      </c>
      <c r="N217" s="60" t="e">
        <f t="shared" si="314"/>
        <v>#DIV/0!</v>
      </c>
      <c r="O217" s="60">
        <f>SUM(O215/O213*100)</f>
        <v>115.04407934436776</v>
      </c>
      <c r="P217" s="60" t="e">
        <f t="shared" ref="P217:R217" si="315">SUM(P215/P213*100)</f>
        <v>#DIV/0!</v>
      </c>
      <c r="Q217" s="60" t="e">
        <f t="shared" si="315"/>
        <v>#DIV/0!</v>
      </c>
      <c r="R217" s="60" t="e">
        <f t="shared" si="315"/>
        <v>#DIV/0!</v>
      </c>
      <c r="S217" s="60" t="e">
        <f>SUM(S215/S213*100)</f>
        <v>#DIV/0!</v>
      </c>
      <c r="T217" s="60">
        <f>SUM(T215/T213*100)</f>
        <v>115.04407934436776</v>
      </c>
      <c r="U217" s="60"/>
      <c r="V217" s="60"/>
    </row>
    <row r="218" spans="4:22" ht="15" x14ac:dyDescent="0.25">
      <c r="D218" s="63"/>
      <c r="E218" s="62"/>
      <c r="F218" s="62"/>
      <c r="G218" s="62"/>
      <c r="H218" s="62"/>
      <c r="I218" s="62"/>
      <c r="J218" s="64"/>
      <c r="K218" s="59"/>
      <c r="L218" s="59"/>
      <c r="M218" s="59"/>
      <c r="N218" s="59"/>
      <c r="O218" s="59"/>
      <c r="P218" s="59"/>
      <c r="Q218" s="59"/>
      <c r="R218" s="59"/>
      <c r="S218" s="59"/>
      <c r="T218" s="59"/>
      <c r="U218" s="60"/>
      <c r="V218" s="60"/>
    </row>
    <row r="219" spans="4:22" x14ac:dyDescent="0.2">
      <c r="D219" s="63">
        <v>3</v>
      </c>
      <c r="E219" s="62">
        <v>8</v>
      </c>
      <c r="F219" s="62">
        <v>1</v>
      </c>
      <c r="G219" s="62">
        <v>24</v>
      </c>
      <c r="H219" s="62" t="s">
        <v>105</v>
      </c>
      <c r="I219" s="62"/>
      <c r="J219" s="66" t="s">
        <v>106</v>
      </c>
      <c r="K219" s="59"/>
      <c r="L219" s="59"/>
      <c r="M219" s="59"/>
      <c r="N219" s="59"/>
      <c r="O219" s="59"/>
      <c r="P219" s="59"/>
      <c r="Q219" s="59"/>
      <c r="R219" s="59"/>
      <c r="S219" s="59"/>
      <c r="T219" s="59"/>
      <c r="U219" s="60"/>
      <c r="V219" s="60"/>
    </row>
    <row r="220" spans="4:22" x14ac:dyDescent="0.2">
      <c r="D220" s="63">
        <v>3</v>
      </c>
      <c r="E220" s="62">
        <v>8</v>
      </c>
      <c r="F220" s="62">
        <v>1</v>
      </c>
      <c r="G220" s="62">
        <v>24</v>
      </c>
      <c r="H220" s="62" t="s">
        <v>105</v>
      </c>
      <c r="I220" s="62"/>
      <c r="J220" s="62" t="s">
        <v>73</v>
      </c>
      <c r="K220" s="59">
        <f t="shared" ref="K220:N223" si="316">SUM(K228)</f>
        <v>146762</v>
      </c>
      <c r="L220" s="59">
        <f t="shared" si="316"/>
        <v>171600</v>
      </c>
      <c r="M220" s="59">
        <f t="shared" si="316"/>
        <v>0</v>
      </c>
      <c r="N220" s="59">
        <f t="shared" si="316"/>
        <v>0</v>
      </c>
      <c r="O220" s="59">
        <f>SUM(K220:N220)</f>
        <v>318362</v>
      </c>
      <c r="P220" s="59">
        <f t="shared" ref="P220:R220" si="317">SUM(P228)</f>
        <v>0</v>
      </c>
      <c r="Q220" s="59">
        <f t="shared" si="317"/>
        <v>0</v>
      </c>
      <c r="R220" s="59">
        <f t="shared" si="317"/>
        <v>0</v>
      </c>
      <c r="S220" s="59">
        <f>SUM(P220:R220)</f>
        <v>0</v>
      </c>
      <c r="T220" s="59">
        <f>SUM(O220,S220)</f>
        <v>318362</v>
      </c>
      <c r="U220" s="60">
        <f t="shared" ref="U220:U223" si="318">+IFERROR(O220/T220*100,0)</f>
        <v>100</v>
      </c>
      <c r="V220" s="60">
        <f t="shared" ref="V220:V223" si="319">+IFERROR(S220/T220*100,0)</f>
        <v>0</v>
      </c>
    </row>
    <row r="221" spans="4:22" x14ac:dyDescent="0.2">
      <c r="D221" s="63">
        <v>3</v>
      </c>
      <c r="E221" s="62">
        <v>8</v>
      </c>
      <c r="F221" s="62">
        <v>1</v>
      </c>
      <c r="G221" s="62">
        <v>24</v>
      </c>
      <c r="H221" s="62" t="s">
        <v>105</v>
      </c>
      <c r="I221" s="62"/>
      <c r="J221" s="62" t="s">
        <v>74</v>
      </c>
      <c r="K221" s="59">
        <f t="shared" si="316"/>
        <v>652977.30000000005</v>
      </c>
      <c r="L221" s="59">
        <f t="shared" si="316"/>
        <v>910428.44</v>
      </c>
      <c r="M221" s="59">
        <f t="shared" si="316"/>
        <v>0</v>
      </c>
      <c r="N221" s="59">
        <f t="shared" si="316"/>
        <v>0</v>
      </c>
      <c r="O221" s="59">
        <f t="shared" ref="O221:O223" si="320">SUM(K221:N221)</f>
        <v>1563405.74</v>
      </c>
      <c r="P221" s="59">
        <f t="shared" ref="P221:R221" si="321">SUM(P229)</f>
        <v>0</v>
      </c>
      <c r="Q221" s="59">
        <f t="shared" si="321"/>
        <v>0</v>
      </c>
      <c r="R221" s="59">
        <f t="shared" si="321"/>
        <v>0</v>
      </c>
      <c r="S221" s="59">
        <f t="shared" ref="S221:S223" si="322">SUM(P221:R221)</f>
        <v>0</v>
      </c>
      <c r="T221" s="59">
        <f t="shared" ref="T221:T223" si="323">SUM(O221,S221)</f>
        <v>1563405.74</v>
      </c>
      <c r="U221" s="60">
        <f t="shared" si="318"/>
        <v>100</v>
      </c>
      <c r="V221" s="60">
        <f t="shared" si="319"/>
        <v>0</v>
      </c>
    </row>
    <row r="222" spans="4:22" x14ac:dyDescent="0.2">
      <c r="D222" s="63">
        <v>3</v>
      </c>
      <c r="E222" s="62">
        <v>8</v>
      </c>
      <c r="F222" s="62">
        <v>1</v>
      </c>
      <c r="G222" s="62">
        <v>24</v>
      </c>
      <c r="H222" s="62" t="s">
        <v>105</v>
      </c>
      <c r="I222" s="62"/>
      <c r="J222" s="62" t="s">
        <v>75</v>
      </c>
      <c r="K222" s="59">
        <f t="shared" si="316"/>
        <v>652977.30000000005</v>
      </c>
      <c r="L222" s="59">
        <f t="shared" si="316"/>
        <v>1145628.44</v>
      </c>
      <c r="M222" s="59">
        <f t="shared" si="316"/>
        <v>0</v>
      </c>
      <c r="N222" s="59">
        <f t="shared" si="316"/>
        <v>0</v>
      </c>
      <c r="O222" s="59">
        <f t="shared" si="320"/>
        <v>1798605.74</v>
      </c>
      <c r="P222" s="59">
        <f t="shared" ref="P222:R223" si="324">SUM(P230)</f>
        <v>0</v>
      </c>
      <c r="Q222" s="59">
        <f t="shared" si="324"/>
        <v>0</v>
      </c>
      <c r="R222" s="59">
        <f t="shared" si="324"/>
        <v>0</v>
      </c>
      <c r="S222" s="59">
        <f t="shared" si="322"/>
        <v>0</v>
      </c>
      <c r="T222" s="59">
        <f t="shared" si="323"/>
        <v>1798605.74</v>
      </c>
      <c r="U222" s="60">
        <f t="shared" si="318"/>
        <v>100</v>
      </c>
      <c r="V222" s="60">
        <f t="shared" si="319"/>
        <v>0</v>
      </c>
    </row>
    <row r="223" spans="4:22" x14ac:dyDescent="0.2">
      <c r="D223" s="63">
        <v>3</v>
      </c>
      <c r="E223" s="62">
        <v>8</v>
      </c>
      <c r="F223" s="62">
        <v>1</v>
      </c>
      <c r="G223" s="62">
        <v>24</v>
      </c>
      <c r="H223" s="62" t="s">
        <v>105</v>
      </c>
      <c r="I223" s="62"/>
      <c r="J223" s="62" t="s">
        <v>76</v>
      </c>
      <c r="K223" s="59">
        <f t="shared" si="316"/>
        <v>652977.30000000005</v>
      </c>
      <c r="L223" s="59">
        <f t="shared" si="316"/>
        <v>1145628.44</v>
      </c>
      <c r="M223" s="59">
        <f t="shared" si="316"/>
        <v>0</v>
      </c>
      <c r="N223" s="59">
        <f t="shared" si="316"/>
        <v>0</v>
      </c>
      <c r="O223" s="59">
        <f t="shared" si="320"/>
        <v>1798605.74</v>
      </c>
      <c r="P223" s="59">
        <f t="shared" si="324"/>
        <v>0</v>
      </c>
      <c r="Q223" s="59">
        <f t="shared" si="324"/>
        <v>0</v>
      </c>
      <c r="R223" s="59">
        <f t="shared" si="324"/>
        <v>0</v>
      </c>
      <c r="S223" s="59">
        <f t="shared" si="322"/>
        <v>0</v>
      </c>
      <c r="T223" s="59">
        <f t="shared" si="323"/>
        <v>1798605.74</v>
      </c>
      <c r="U223" s="60">
        <f t="shared" si="318"/>
        <v>100</v>
      </c>
      <c r="V223" s="60">
        <f t="shared" si="319"/>
        <v>0</v>
      </c>
    </row>
    <row r="224" spans="4:22" x14ac:dyDescent="0.2">
      <c r="D224" s="63">
        <v>3</v>
      </c>
      <c r="E224" s="62">
        <v>8</v>
      </c>
      <c r="F224" s="62">
        <v>1</v>
      </c>
      <c r="G224" s="62">
        <v>24</v>
      </c>
      <c r="H224" s="62" t="s">
        <v>105</v>
      </c>
      <c r="I224" s="62"/>
      <c r="J224" s="62" t="s">
        <v>77</v>
      </c>
      <c r="K224" s="60">
        <f>SUM(K223/K220*100)</f>
        <v>444.9225957672968</v>
      </c>
      <c r="L224" s="60">
        <f>SUM(L223/L220*100)</f>
        <v>667.61564102564103</v>
      </c>
      <c r="M224" s="60" t="e">
        <f t="shared" ref="M224:N224" si="325">SUM(M223/M220*100)</f>
        <v>#DIV/0!</v>
      </c>
      <c r="N224" s="60" t="e">
        <f t="shared" si="325"/>
        <v>#DIV/0!</v>
      </c>
      <c r="O224" s="60">
        <f>SUM(O223/O220*100)</f>
        <v>564.95616310991886</v>
      </c>
      <c r="P224" s="60" t="e">
        <f t="shared" ref="P224:R224" si="326">SUM(P223/P220*100)</f>
        <v>#DIV/0!</v>
      </c>
      <c r="Q224" s="60" t="e">
        <f t="shared" si="326"/>
        <v>#DIV/0!</v>
      </c>
      <c r="R224" s="60" t="e">
        <f t="shared" si="326"/>
        <v>#DIV/0!</v>
      </c>
      <c r="S224" s="60" t="e">
        <f>SUM(S223/S220*100)</f>
        <v>#DIV/0!</v>
      </c>
      <c r="T224" s="60">
        <f>SUM(T223/T220*100)</f>
        <v>564.95616310991886</v>
      </c>
      <c r="U224" s="60"/>
      <c r="V224" s="60"/>
    </row>
    <row r="225" spans="3:22" x14ac:dyDescent="0.2">
      <c r="D225" s="63">
        <v>3</v>
      </c>
      <c r="E225" s="62">
        <v>8</v>
      </c>
      <c r="F225" s="62">
        <v>1</v>
      </c>
      <c r="G225" s="62">
        <v>24</v>
      </c>
      <c r="H225" s="62" t="s">
        <v>105</v>
      </c>
      <c r="I225" s="62"/>
      <c r="J225" s="62" t="s">
        <v>78</v>
      </c>
      <c r="K225" s="60">
        <f>SUM(K223/K221*100)</f>
        <v>100</v>
      </c>
      <c r="L225" s="60">
        <f>SUM(L223/L221*100)</f>
        <v>125.83399086258773</v>
      </c>
      <c r="M225" s="60" t="e">
        <f t="shared" ref="M225:N225" si="327">SUM(M223/M221*100)</f>
        <v>#DIV/0!</v>
      </c>
      <c r="N225" s="60" t="e">
        <f t="shared" si="327"/>
        <v>#DIV/0!</v>
      </c>
      <c r="O225" s="60">
        <f>SUM(O223/O221*100)</f>
        <v>115.04407934436776</v>
      </c>
      <c r="P225" s="60" t="e">
        <f t="shared" ref="P225:R225" si="328">SUM(P223/P221*100)</f>
        <v>#DIV/0!</v>
      </c>
      <c r="Q225" s="60" t="e">
        <f t="shared" si="328"/>
        <v>#DIV/0!</v>
      </c>
      <c r="R225" s="60" t="e">
        <f t="shared" si="328"/>
        <v>#DIV/0!</v>
      </c>
      <c r="S225" s="60" t="e">
        <f>SUM(S223/S221*100)</f>
        <v>#DIV/0!</v>
      </c>
      <c r="T225" s="60">
        <f>SUM(T223/T221*100)</f>
        <v>115.04407934436776</v>
      </c>
      <c r="U225" s="60"/>
      <c r="V225" s="60"/>
    </row>
    <row r="226" spans="3:22" ht="15" x14ac:dyDescent="0.25">
      <c r="D226" s="63"/>
      <c r="E226" s="62"/>
      <c r="F226" s="62"/>
      <c r="G226" s="62"/>
      <c r="H226" s="62"/>
      <c r="I226" s="62"/>
      <c r="J226" s="64"/>
      <c r="K226" s="59"/>
      <c r="L226" s="59"/>
      <c r="M226" s="59"/>
      <c r="N226" s="59"/>
      <c r="O226" s="59"/>
      <c r="P226" s="59"/>
      <c r="Q226" s="59"/>
      <c r="R226" s="59"/>
      <c r="S226" s="59"/>
      <c r="T226" s="59"/>
      <c r="U226" s="60"/>
      <c r="V226" s="60"/>
    </row>
    <row r="227" spans="3:22" ht="15" x14ac:dyDescent="0.25">
      <c r="D227" s="63">
        <v>3</v>
      </c>
      <c r="E227" s="62">
        <v>8</v>
      </c>
      <c r="F227" s="62">
        <v>1</v>
      </c>
      <c r="G227" s="62">
        <v>24</v>
      </c>
      <c r="H227" s="62" t="s">
        <v>105</v>
      </c>
      <c r="I227" s="62"/>
      <c r="J227" s="64"/>
      <c r="K227" s="59"/>
      <c r="L227" s="59"/>
      <c r="M227" s="59"/>
      <c r="N227" s="59"/>
      <c r="O227" s="59"/>
      <c r="P227" s="59"/>
      <c r="Q227" s="59"/>
      <c r="R227" s="59"/>
      <c r="S227" s="59"/>
      <c r="T227" s="59"/>
      <c r="U227" s="60"/>
      <c r="V227" s="60"/>
    </row>
    <row r="228" spans="3:22" x14ac:dyDescent="0.2">
      <c r="D228" s="63">
        <v>3</v>
      </c>
      <c r="E228" s="62">
        <v>8</v>
      </c>
      <c r="F228" s="62">
        <v>1</v>
      </c>
      <c r="G228" s="62">
        <v>24</v>
      </c>
      <c r="H228" s="62" t="s">
        <v>105</v>
      </c>
      <c r="I228" s="62" t="s">
        <v>84</v>
      </c>
      <c r="J228" s="62" t="s">
        <v>73</v>
      </c>
      <c r="K228" s="59">
        <v>146762</v>
      </c>
      <c r="L228" s="59">
        <v>171600</v>
      </c>
      <c r="M228" s="59">
        <v>0</v>
      </c>
      <c r="N228" s="59">
        <v>0</v>
      </c>
      <c r="O228" s="59">
        <f>SUM(K228:N228)</f>
        <v>318362</v>
      </c>
      <c r="P228" s="59">
        <v>0</v>
      </c>
      <c r="Q228" s="59">
        <v>0</v>
      </c>
      <c r="R228" s="59">
        <v>0</v>
      </c>
      <c r="S228" s="59">
        <f>SUM(P228:R228)</f>
        <v>0</v>
      </c>
      <c r="T228" s="59">
        <f>SUM(O228,S228)</f>
        <v>318362</v>
      </c>
      <c r="U228" s="60">
        <f t="shared" ref="U228:U231" si="329">+IFERROR(O228/T228*100,0)</f>
        <v>100</v>
      </c>
      <c r="V228" s="60">
        <f t="shared" ref="V228:V231" si="330">+IFERROR(S228/T228*100,0)</f>
        <v>0</v>
      </c>
    </row>
    <row r="229" spans="3:22" x14ac:dyDescent="0.2">
      <c r="D229" s="63">
        <v>3</v>
      </c>
      <c r="E229" s="62">
        <v>8</v>
      </c>
      <c r="F229" s="62">
        <v>1</v>
      </c>
      <c r="G229" s="62">
        <v>24</v>
      </c>
      <c r="H229" s="62" t="s">
        <v>105</v>
      </c>
      <c r="I229" s="62" t="s">
        <v>84</v>
      </c>
      <c r="J229" s="62" t="s">
        <v>74</v>
      </c>
      <c r="K229" s="59">
        <v>652977.30000000005</v>
      </c>
      <c r="L229" s="59">
        <v>910428.44</v>
      </c>
      <c r="M229" s="59">
        <v>0</v>
      </c>
      <c r="N229" s="59">
        <v>0</v>
      </c>
      <c r="O229" s="59">
        <f t="shared" ref="O229:O231" si="331">SUM(K229:N229)</f>
        <v>1563405.74</v>
      </c>
      <c r="P229" s="59">
        <v>0</v>
      </c>
      <c r="Q229" s="59">
        <v>0</v>
      </c>
      <c r="R229" s="59">
        <v>0</v>
      </c>
      <c r="S229" s="59">
        <f t="shared" ref="S229:S231" si="332">SUM(P229:R229)</f>
        <v>0</v>
      </c>
      <c r="T229" s="59">
        <f t="shared" ref="T229:T231" si="333">SUM(O229,S229)</f>
        <v>1563405.74</v>
      </c>
      <c r="U229" s="60">
        <f t="shared" si="329"/>
        <v>100</v>
      </c>
      <c r="V229" s="60">
        <f t="shared" si="330"/>
        <v>0</v>
      </c>
    </row>
    <row r="230" spans="3:22" x14ac:dyDescent="0.2">
      <c r="D230" s="63">
        <v>3</v>
      </c>
      <c r="E230" s="62">
        <v>8</v>
      </c>
      <c r="F230" s="62">
        <v>1</v>
      </c>
      <c r="G230" s="62">
        <v>24</v>
      </c>
      <c r="H230" s="62" t="s">
        <v>105</v>
      </c>
      <c r="I230" s="62" t="s">
        <v>84</v>
      </c>
      <c r="J230" s="62" t="s">
        <v>75</v>
      </c>
      <c r="K230" s="59">
        <v>652977.30000000005</v>
      </c>
      <c r="L230" s="59">
        <v>1145628.44</v>
      </c>
      <c r="M230" s="59">
        <v>0</v>
      </c>
      <c r="N230" s="59">
        <v>0</v>
      </c>
      <c r="O230" s="59">
        <f t="shared" si="331"/>
        <v>1798605.74</v>
      </c>
      <c r="P230" s="59">
        <v>0</v>
      </c>
      <c r="Q230" s="59">
        <v>0</v>
      </c>
      <c r="R230" s="59">
        <v>0</v>
      </c>
      <c r="S230" s="59">
        <f t="shared" si="332"/>
        <v>0</v>
      </c>
      <c r="T230" s="59">
        <f t="shared" si="333"/>
        <v>1798605.74</v>
      </c>
      <c r="U230" s="60">
        <f t="shared" si="329"/>
        <v>100</v>
      </c>
      <c r="V230" s="60">
        <f t="shared" si="330"/>
        <v>0</v>
      </c>
    </row>
    <row r="231" spans="3:22" x14ac:dyDescent="0.2">
      <c r="D231" s="63">
        <v>3</v>
      </c>
      <c r="E231" s="62">
        <v>8</v>
      </c>
      <c r="F231" s="62">
        <v>1</v>
      </c>
      <c r="G231" s="62">
        <v>24</v>
      </c>
      <c r="H231" s="62" t="s">
        <v>105</v>
      </c>
      <c r="I231" s="62" t="s">
        <v>84</v>
      </c>
      <c r="J231" s="62" t="s">
        <v>76</v>
      </c>
      <c r="K231" s="59">
        <v>652977.30000000005</v>
      </c>
      <c r="L231" s="59">
        <v>1145628.44</v>
      </c>
      <c r="M231" s="59">
        <v>0</v>
      </c>
      <c r="N231" s="59">
        <v>0</v>
      </c>
      <c r="O231" s="59">
        <f t="shared" si="331"/>
        <v>1798605.74</v>
      </c>
      <c r="P231" s="59">
        <v>0</v>
      </c>
      <c r="Q231" s="59">
        <v>0</v>
      </c>
      <c r="R231" s="59">
        <v>0</v>
      </c>
      <c r="S231" s="59">
        <f t="shared" si="332"/>
        <v>0</v>
      </c>
      <c r="T231" s="59">
        <f t="shared" si="333"/>
        <v>1798605.74</v>
      </c>
      <c r="U231" s="60">
        <f t="shared" si="329"/>
        <v>100</v>
      </c>
      <c r="V231" s="60">
        <f t="shared" si="330"/>
        <v>0</v>
      </c>
    </row>
    <row r="232" spans="3:22" x14ac:dyDescent="0.2">
      <c r="D232" s="63">
        <v>3</v>
      </c>
      <c r="E232" s="62">
        <v>8</v>
      </c>
      <c r="F232" s="62">
        <v>1</v>
      </c>
      <c r="G232" s="62">
        <v>24</v>
      </c>
      <c r="H232" s="62" t="s">
        <v>105</v>
      </c>
      <c r="I232" s="62" t="s">
        <v>84</v>
      </c>
      <c r="J232" s="62" t="s">
        <v>77</v>
      </c>
      <c r="K232" s="60">
        <f>SUM(K231/K228*100)</f>
        <v>444.9225957672968</v>
      </c>
      <c r="L232" s="60">
        <f>SUM(L231/L228*100)</f>
        <v>667.61564102564103</v>
      </c>
      <c r="M232" s="60" t="e">
        <f t="shared" ref="M232:N232" si="334">SUM(M231/M228*100)</f>
        <v>#DIV/0!</v>
      </c>
      <c r="N232" s="60" t="e">
        <f t="shared" si="334"/>
        <v>#DIV/0!</v>
      </c>
      <c r="O232" s="60">
        <f>SUM(O231/O228*100)</f>
        <v>564.95616310991886</v>
      </c>
      <c r="P232" s="60" t="e">
        <f t="shared" ref="P232:R232" si="335">SUM(P231/P228*100)</f>
        <v>#DIV/0!</v>
      </c>
      <c r="Q232" s="60" t="e">
        <f t="shared" si="335"/>
        <v>#DIV/0!</v>
      </c>
      <c r="R232" s="60" t="e">
        <f t="shared" si="335"/>
        <v>#DIV/0!</v>
      </c>
      <c r="S232" s="60" t="e">
        <f>SUM(S231/S228*100)</f>
        <v>#DIV/0!</v>
      </c>
      <c r="T232" s="60">
        <f>SUM(T231/T228*100)</f>
        <v>564.95616310991886</v>
      </c>
      <c r="U232" s="60"/>
      <c r="V232" s="60"/>
    </row>
    <row r="233" spans="3:22" x14ac:dyDescent="0.2">
      <c r="D233" s="63">
        <v>3</v>
      </c>
      <c r="E233" s="62">
        <v>8</v>
      </c>
      <c r="F233" s="62">
        <v>1</v>
      </c>
      <c r="G233" s="62">
        <v>24</v>
      </c>
      <c r="H233" s="62" t="s">
        <v>105</v>
      </c>
      <c r="I233" s="62" t="s">
        <v>84</v>
      </c>
      <c r="J233" s="62" t="s">
        <v>78</v>
      </c>
      <c r="K233" s="60">
        <f>SUM(K231/K229*100)</f>
        <v>100</v>
      </c>
      <c r="L233" s="60">
        <f>SUM(L231/L229*100)</f>
        <v>125.83399086258773</v>
      </c>
      <c r="M233" s="60" t="e">
        <f t="shared" ref="M233:N233" si="336">SUM(M231/M229*100)</f>
        <v>#DIV/0!</v>
      </c>
      <c r="N233" s="60" t="e">
        <f t="shared" si="336"/>
        <v>#DIV/0!</v>
      </c>
      <c r="O233" s="60">
        <f>SUM(O231/O229*100)</f>
        <v>115.04407934436776</v>
      </c>
      <c r="P233" s="60" t="e">
        <f t="shared" ref="P233:R233" si="337">SUM(P231/P229*100)</f>
        <v>#DIV/0!</v>
      </c>
      <c r="Q233" s="60" t="e">
        <f t="shared" si="337"/>
        <v>#DIV/0!</v>
      </c>
      <c r="R233" s="60" t="e">
        <f t="shared" si="337"/>
        <v>#DIV/0!</v>
      </c>
      <c r="S233" s="60" t="e">
        <f>SUM(S231/S229*100)</f>
        <v>#DIV/0!</v>
      </c>
      <c r="T233" s="60">
        <f>SUM(T231/T229*100)</f>
        <v>115.04407934436776</v>
      </c>
      <c r="U233" s="60"/>
      <c r="V233" s="60"/>
    </row>
    <row r="234" spans="3:22" x14ac:dyDescent="0.2">
      <c r="D234" s="63"/>
      <c r="E234" s="62"/>
      <c r="F234" s="62"/>
      <c r="G234" s="62"/>
      <c r="H234" s="62"/>
      <c r="I234" s="62"/>
      <c r="J234" s="62"/>
      <c r="K234" s="59"/>
      <c r="L234" s="59"/>
      <c r="M234" s="59"/>
      <c r="N234" s="59"/>
      <c r="O234" s="59"/>
      <c r="P234" s="59"/>
      <c r="Q234" s="59"/>
      <c r="R234" s="59"/>
      <c r="S234" s="59"/>
      <c r="T234" s="59"/>
      <c r="U234" s="59"/>
      <c r="V234" s="59"/>
    </row>
    <row r="235" spans="3:22" x14ac:dyDescent="0.2">
      <c r="D235" s="63"/>
      <c r="E235" s="62"/>
      <c r="F235" s="62"/>
      <c r="G235" s="62"/>
      <c r="H235" s="62"/>
      <c r="I235" s="62"/>
      <c r="J235" s="62"/>
      <c r="K235" s="59"/>
      <c r="L235" s="59"/>
      <c r="M235" s="59"/>
      <c r="N235" s="59"/>
      <c r="O235" s="59"/>
      <c r="P235" s="59"/>
      <c r="Q235" s="59"/>
      <c r="R235" s="59"/>
      <c r="S235" s="59"/>
      <c r="T235" s="59"/>
      <c r="U235" s="59"/>
      <c r="V235" s="59"/>
    </row>
    <row r="236" spans="3:22" x14ac:dyDescent="0.2">
      <c r="D236" s="68"/>
      <c r="E236" s="69"/>
      <c r="F236" s="69"/>
      <c r="G236" s="69"/>
      <c r="H236" s="69"/>
      <c r="I236" s="69"/>
      <c r="J236" s="69"/>
      <c r="K236" s="70"/>
      <c r="L236" s="70"/>
      <c r="M236" s="70"/>
      <c r="N236" s="70"/>
      <c r="O236" s="70"/>
      <c r="P236" s="70"/>
      <c r="Q236" s="70"/>
      <c r="R236" s="70"/>
      <c r="S236" s="70"/>
      <c r="T236" s="70"/>
      <c r="U236" s="70"/>
      <c r="V236" s="70"/>
    </row>
    <row r="237" spans="3:22" x14ac:dyDescent="0.2">
      <c r="C237" s="71"/>
      <c r="D237" s="72" t="s">
        <v>40</v>
      </c>
      <c r="E237" s="72"/>
      <c r="F237" s="72"/>
      <c r="G237" s="72"/>
      <c r="H237" s="72"/>
      <c r="I237" s="72"/>
      <c r="J237" s="72"/>
    </row>
    <row r="238" spans="3:22" s="73" customFormat="1" x14ac:dyDescent="0.2">
      <c r="C238" s="71"/>
      <c r="D238" s="72" t="s">
        <v>41</v>
      </c>
      <c r="E238" s="72"/>
      <c r="F238" s="72"/>
      <c r="G238" s="72"/>
      <c r="H238" s="72"/>
      <c r="I238" s="72"/>
      <c r="J238" s="72"/>
    </row>
    <row r="239" spans="3:22" s="73" customFormat="1" x14ac:dyDescent="0.2">
      <c r="C239" s="71"/>
      <c r="D239" s="33"/>
      <c r="E239" s="33"/>
      <c r="F239" s="33"/>
      <c r="G239" s="33"/>
      <c r="H239" s="33"/>
      <c r="I239" s="33"/>
      <c r="J239" s="33"/>
    </row>
    <row r="240" spans="3:22" s="73" customFormat="1" x14ac:dyDescent="0.2">
      <c r="C240" s="71"/>
      <c r="D240" s="33"/>
      <c r="E240" s="33"/>
      <c r="F240" s="33"/>
      <c r="G240" s="33"/>
      <c r="H240" s="33"/>
      <c r="I240" s="33"/>
      <c r="J240" s="33"/>
    </row>
  </sheetData>
  <mergeCells count="1">
    <mergeCell ref="M6:N6"/>
  </mergeCells>
  <pageMargins left="0.70866141732283472" right="0.70866141732283472" top="0.74803149606299213" bottom="0.74803149606299213" header="0.31496062992125984" footer="0.31496062992125984"/>
  <pageSetup scale="2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C2:N50"/>
  <sheetViews>
    <sheetView topLeftCell="A7" zoomScale="85" zoomScaleNormal="85" workbookViewId="0">
      <pane ySplit="1005" topLeftCell="A2" activePane="bottomLeft"/>
      <selection activeCell="M7" sqref="M1:N1048576"/>
      <selection pane="bottomLeft" activeCell="P40" sqref="P40"/>
    </sheetView>
  </sheetViews>
  <sheetFormatPr baseColWidth="10" defaultRowHeight="15" x14ac:dyDescent="0.25"/>
  <cols>
    <col min="1" max="3" width="11.42578125" customWidth="1"/>
    <col min="4" max="4" width="5.7109375" customWidth="1"/>
    <col min="5" max="5" width="4.7109375" customWidth="1"/>
    <col min="6" max="6" width="5.140625" bestFit="1" customWidth="1"/>
    <col min="7" max="7" width="3.85546875" customWidth="1"/>
    <col min="8" max="8" width="5.140625" bestFit="1" customWidth="1"/>
    <col min="9" max="9" width="58.28515625" customWidth="1"/>
    <col min="10" max="12" width="18.42578125" style="30" customWidth="1"/>
    <col min="13" max="14" width="18.42578125" style="30" hidden="1" customWidth="1"/>
    <col min="15" max="17" width="18" customWidth="1"/>
  </cols>
  <sheetData>
    <row r="2" spans="4:14" x14ac:dyDescent="0.25">
      <c r="D2" s="1" t="s">
        <v>109</v>
      </c>
      <c r="E2" s="1"/>
      <c r="F2" s="1"/>
      <c r="G2" s="1"/>
      <c r="H2" s="1"/>
      <c r="I2" s="1"/>
      <c r="J2" s="2"/>
      <c r="K2" s="2"/>
      <c r="L2" s="2"/>
      <c r="M2" s="2"/>
      <c r="N2" s="2"/>
    </row>
    <row r="3" spans="4:14" x14ac:dyDescent="0.25">
      <c r="D3" s="1" t="s">
        <v>0</v>
      </c>
      <c r="E3" s="1"/>
      <c r="F3" s="1"/>
      <c r="G3" s="1"/>
      <c r="H3" s="1"/>
      <c r="I3" s="1"/>
      <c r="J3" s="2"/>
      <c r="K3" s="2"/>
      <c r="L3" s="2"/>
      <c r="M3" s="2"/>
      <c r="N3" s="2"/>
    </row>
    <row r="4" spans="4:14" x14ac:dyDescent="0.25">
      <c r="D4" s="1" t="s">
        <v>1</v>
      </c>
      <c r="E4" s="1"/>
      <c r="F4" s="1"/>
      <c r="G4" s="1"/>
      <c r="H4" s="1"/>
      <c r="I4" s="1"/>
      <c r="J4" s="2"/>
      <c r="K4" s="2"/>
      <c r="L4" s="2"/>
      <c r="M4" s="2"/>
      <c r="N4" s="2"/>
    </row>
    <row r="5" spans="4:14" x14ac:dyDescent="0.25">
      <c r="D5" s="1" t="s">
        <v>2</v>
      </c>
      <c r="E5" s="1"/>
      <c r="F5" s="1"/>
      <c r="G5" s="1"/>
      <c r="H5" s="1"/>
      <c r="I5" s="1"/>
      <c r="J5" s="2"/>
      <c r="K5" s="2"/>
      <c r="L5" s="2"/>
      <c r="M5" s="2"/>
      <c r="N5" s="2"/>
    </row>
    <row r="7" spans="4:14" x14ac:dyDescent="0.25">
      <c r="D7" s="3" t="s">
        <v>3</v>
      </c>
      <c r="E7" s="4"/>
      <c r="F7" s="5"/>
      <c r="G7" s="5"/>
      <c r="H7" s="5"/>
      <c r="I7" s="5"/>
      <c r="J7" s="6" t="s">
        <v>4</v>
      </c>
      <c r="K7" s="6" t="s">
        <v>5</v>
      </c>
      <c r="L7" s="6" t="s">
        <v>107</v>
      </c>
      <c r="M7" s="6" t="s">
        <v>108</v>
      </c>
      <c r="N7" s="6" t="s">
        <v>6</v>
      </c>
    </row>
    <row r="8" spans="4:14" x14ac:dyDescent="0.25">
      <c r="D8" s="7"/>
      <c r="E8" s="8"/>
      <c r="F8" s="8" t="s">
        <v>7</v>
      </c>
      <c r="G8" s="9"/>
      <c r="H8" s="9"/>
      <c r="I8" s="9"/>
      <c r="J8" s="10"/>
      <c r="K8" s="10" t="s">
        <v>8</v>
      </c>
      <c r="L8" s="10"/>
      <c r="M8" s="10"/>
      <c r="N8" s="10" t="s">
        <v>9</v>
      </c>
    </row>
    <row r="9" spans="4:14" x14ac:dyDescent="0.25">
      <c r="D9" s="11"/>
      <c r="E9" s="12"/>
      <c r="F9" s="12"/>
      <c r="G9" s="12"/>
      <c r="H9" s="12"/>
      <c r="I9" s="12" t="s">
        <v>10</v>
      </c>
      <c r="J9" s="13"/>
      <c r="K9" s="13"/>
      <c r="L9" s="13"/>
      <c r="M9" s="13"/>
      <c r="N9" s="13"/>
    </row>
    <row r="10" spans="4:14" x14ac:dyDescent="0.25">
      <c r="D10" s="14"/>
      <c r="E10" s="15"/>
      <c r="F10" s="15"/>
      <c r="G10" s="15"/>
      <c r="H10" s="15"/>
      <c r="I10" s="15"/>
      <c r="J10" s="16"/>
      <c r="K10" s="16"/>
      <c r="L10" s="16"/>
      <c r="M10" s="16"/>
      <c r="N10" s="16"/>
    </row>
    <row r="11" spans="4:14" s="20" customFormat="1" ht="20.100000000000001" customHeight="1" x14ac:dyDescent="0.25">
      <c r="D11" s="17" t="s">
        <v>11</v>
      </c>
      <c r="E11" s="18"/>
      <c r="F11" s="18"/>
      <c r="G11" s="18"/>
      <c r="H11" s="18"/>
      <c r="I11" s="18"/>
      <c r="J11" s="19">
        <f>+J13+J42</f>
        <v>1119523218</v>
      </c>
      <c r="K11" s="19">
        <f>+K13+K42</f>
        <v>1104651104.6500001</v>
      </c>
      <c r="L11" s="19">
        <f t="shared" ref="L11:N11" si="0">+L13+L42</f>
        <v>1092594794.74</v>
      </c>
      <c r="M11" s="19">
        <f t="shared" si="0"/>
        <v>0</v>
      </c>
      <c r="N11" s="19">
        <f t="shared" si="0"/>
        <v>0</v>
      </c>
    </row>
    <row r="12" spans="4:14" s="20" customFormat="1" x14ac:dyDescent="0.25">
      <c r="D12" s="17"/>
      <c r="E12" s="18"/>
      <c r="F12" s="18"/>
      <c r="G12" s="18"/>
      <c r="H12" s="18"/>
      <c r="I12" s="18"/>
      <c r="J12" s="19"/>
      <c r="K12" s="19"/>
      <c r="L12" s="19"/>
      <c r="M12" s="19"/>
      <c r="N12" s="19"/>
    </row>
    <row r="13" spans="4:14" s="23" customFormat="1" ht="20.100000000000001" customHeight="1" x14ac:dyDescent="0.25">
      <c r="D13" s="17" t="s">
        <v>12</v>
      </c>
      <c r="E13" s="21"/>
      <c r="F13" s="21"/>
      <c r="G13" s="21"/>
      <c r="H13" s="21"/>
      <c r="I13" s="21"/>
      <c r="J13" s="22">
        <f>+J14+J22+J39</f>
        <v>590136059</v>
      </c>
      <c r="K13" s="22">
        <f>+K14+K22+K39</f>
        <v>686591318.47000003</v>
      </c>
      <c r="L13" s="22">
        <f>+L14+L22+L39</f>
        <v>674535008.55999994</v>
      </c>
      <c r="M13" s="22">
        <f>+M14+M22+M39</f>
        <v>0</v>
      </c>
      <c r="N13" s="22">
        <f>+N14+N22</f>
        <v>0</v>
      </c>
    </row>
    <row r="14" spans="4:14" s="23" customFormat="1" ht="20.100000000000001" customHeight="1" x14ac:dyDescent="0.25">
      <c r="D14" s="24"/>
      <c r="E14" s="21" t="s">
        <v>13</v>
      </c>
      <c r="F14" s="21"/>
      <c r="G14" s="21"/>
      <c r="H14" s="21"/>
      <c r="I14" s="21"/>
      <c r="J14" s="22">
        <f t="shared" ref="J14:N14" si="1">+J15</f>
        <v>318869637</v>
      </c>
      <c r="K14" s="22">
        <f t="shared" si="1"/>
        <v>316767462.69999999</v>
      </c>
      <c r="L14" s="22">
        <f t="shared" si="1"/>
        <v>316767462.69999999</v>
      </c>
      <c r="M14" s="22">
        <f>+M15</f>
        <v>0</v>
      </c>
      <c r="N14" s="22">
        <f t="shared" si="1"/>
        <v>0</v>
      </c>
    </row>
    <row r="15" spans="4:14" s="23" customFormat="1" ht="20.100000000000001" customHeight="1" x14ac:dyDescent="0.25">
      <c r="D15" s="24"/>
      <c r="E15" s="21"/>
      <c r="F15" s="21">
        <v>1000</v>
      </c>
      <c r="G15" s="21" t="s">
        <v>13</v>
      </c>
      <c r="H15" s="21"/>
      <c r="I15" s="21"/>
      <c r="J15" s="22">
        <f t="shared" ref="J15:N15" si="2">SUM(J16:J21)</f>
        <v>318869637</v>
      </c>
      <c r="K15" s="22">
        <f t="shared" si="2"/>
        <v>316767462.69999999</v>
      </c>
      <c r="L15" s="22">
        <f t="shared" si="2"/>
        <v>316767462.69999999</v>
      </c>
      <c r="M15" s="22">
        <f t="shared" si="2"/>
        <v>0</v>
      </c>
      <c r="N15" s="22">
        <f t="shared" si="2"/>
        <v>0</v>
      </c>
    </row>
    <row r="16" spans="4:14" s="23" customFormat="1" ht="20.100000000000001" customHeight="1" x14ac:dyDescent="0.25">
      <c r="D16" s="24"/>
      <c r="E16" s="21"/>
      <c r="F16" s="21"/>
      <c r="G16" s="21"/>
      <c r="H16" s="21">
        <v>1100</v>
      </c>
      <c r="I16" s="21" t="s">
        <v>14</v>
      </c>
      <c r="J16" s="22">
        <v>106723103</v>
      </c>
      <c r="K16" s="22">
        <v>111552683.95</v>
      </c>
      <c r="L16" s="22">
        <f>+K16</f>
        <v>111552683.95</v>
      </c>
      <c r="M16" s="22">
        <v>0</v>
      </c>
      <c r="N16" s="22">
        <v>0</v>
      </c>
    </row>
    <row r="17" spans="4:14" s="23" customFormat="1" ht="20.100000000000001" customHeight="1" x14ac:dyDescent="0.25">
      <c r="D17" s="24"/>
      <c r="E17" s="21"/>
      <c r="F17" s="21"/>
      <c r="G17" s="21"/>
      <c r="H17" s="21">
        <v>1300</v>
      </c>
      <c r="I17" s="21" t="s">
        <v>15</v>
      </c>
      <c r="J17" s="22">
        <v>78493043</v>
      </c>
      <c r="K17" s="22">
        <v>88170539.739999995</v>
      </c>
      <c r="L17" s="22">
        <f t="shared" ref="L17:L21" si="3">+K17</f>
        <v>88170539.739999995</v>
      </c>
      <c r="M17" s="22">
        <v>0</v>
      </c>
      <c r="N17" s="22">
        <v>0</v>
      </c>
    </row>
    <row r="18" spans="4:14" s="23" customFormat="1" ht="20.100000000000001" customHeight="1" x14ac:dyDescent="0.25">
      <c r="D18" s="24"/>
      <c r="E18" s="21"/>
      <c r="F18" s="21"/>
      <c r="G18" s="21"/>
      <c r="H18" s="21">
        <v>1400</v>
      </c>
      <c r="I18" s="21" t="s">
        <v>16</v>
      </c>
      <c r="J18" s="22">
        <v>35926777</v>
      </c>
      <c r="K18" s="22">
        <v>30040744.5</v>
      </c>
      <c r="L18" s="22">
        <f t="shared" si="3"/>
        <v>30040744.5</v>
      </c>
      <c r="M18" s="22">
        <v>0</v>
      </c>
      <c r="N18" s="22">
        <v>0</v>
      </c>
    </row>
    <row r="19" spans="4:14" s="23" customFormat="1" ht="20.100000000000001" customHeight="1" x14ac:dyDescent="0.25">
      <c r="D19" s="24"/>
      <c r="E19" s="21"/>
      <c r="F19" s="21"/>
      <c r="G19" s="21"/>
      <c r="H19" s="21">
        <v>1500</v>
      </c>
      <c r="I19" s="21" t="s">
        <v>17</v>
      </c>
      <c r="J19" s="22">
        <v>79724734</v>
      </c>
      <c r="K19" s="22">
        <v>85594189.090000004</v>
      </c>
      <c r="L19" s="22">
        <f t="shared" si="3"/>
        <v>85594189.090000004</v>
      </c>
      <c r="M19" s="22">
        <v>0</v>
      </c>
      <c r="N19" s="22">
        <v>0</v>
      </c>
    </row>
    <row r="20" spans="4:14" s="23" customFormat="1" ht="20.100000000000001" customHeight="1" x14ac:dyDescent="0.25">
      <c r="D20" s="24"/>
      <c r="E20" s="21"/>
      <c r="F20" s="21"/>
      <c r="G20" s="21"/>
      <c r="H20" s="21">
        <v>1600</v>
      </c>
      <c r="I20" s="21" t="s">
        <v>18</v>
      </c>
      <c r="J20" s="22">
        <v>5261160</v>
      </c>
      <c r="K20" s="22">
        <v>0</v>
      </c>
      <c r="L20" s="22">
        <f t="shared" si="3"/>
        <v>0</v>
      </c>
      <c r="M20" s="22">
        <v>0</v>
      </c>
      <c r="N20" s="22">
        <v>0</v>
      </c>
    </row>
    <row r="21" spans="4:14" s="23" customFormat="1" ht="20.100000000000001" customHeight="1" x14ac:dyDescent="0.25">
      <c r="D21" s="24"/>
      <c r="E21" s="21"/>
      <c r="F21" s="21"/>
      <c r="G21" s="21"/>
      <c r="H21" s="21">
        <v>1700</v>
      </c>
      <c r="I21" s="21" t="s">
        <v>19</v>
      </c>
      <c r="J21" s="22">
        <v>12740820</v>
      </c>
      <c r="K21" s="22">
        <v>1409305.42</v>
      </c>
      <c r="L21" s="22">
        <f t="shared" si="3"/>
        <v>1409305.42</v>
      </c>
      <c r="M21" s="22">
        <v>0</v>
      </c>
      <c r="N21" s="22">
        <v>0</v>
      </c>
    </row>
    <row r="22" spans="4:14" s="23" customFormat="1" ht="20.100000000000001" customHeight="1" x14ac:dyDescent="0.25">
      <c r="D22" s="24"/>
      <c r="E22" s="21" t="s">
        <v>20</v>
      </c>
      <c r="F22" s="21"/>
      <c r="G22" s="21"/>
      <c r="H22" s="21"/>
      <c r="I22" s="21"/>
      <c r="J22" s="22">
        <f>+J23+J32</f>
        <v>271166422</v>
      </c>
      <c r="K22" s="22">
        <f>+K23+K32</f>
        <v>369823855.76999998</v>
      </c>
      <c r="L22" s="22">
        <f t="shared" ref="L22:N22" si="4">+L23+L32</f>
        <v>357767545.86000001</v>
      </c>
      <c r="M22" s="22">
        <v>0</v>
      </c>
      <c r="N22" s="22">
        <f t="shared" si="4"/>
        <v>0</v>
      </c>
    </row>
    <row r="23" spans="4:14" s="23" customFormat="1" ht="20.100000000000001" customHeight="1" x14ac:dyDescent="0.25">
      <c r="D23" s="24"/>
      <c r="E23" s="21"/>
      <c r="F23" s="21">
        <v>2000</v>
      </c>
      <c r="G23" s="21" t="s">
        <v>21</v>
      </c>
      <c r="H23" s="21"/>
      <c r="I23" s="21"/>
      <c r="J23" s="22">
        <f>SUM(J24:J31)</f>
        <v>209672755</v>
      </c>
      <c r="K23" s="22">
        <f>SUM(K24:K31)</f>
        <v>273685839.42000002</v>
      </c>
      <c r="L23" s="22">
        <f>SUM(L24:L31)</f>
        <v>266863102.57999998</v>
      </c>
      <c r="M23" s="22">
        <v>0</v>
      </c>
      <c r="N23" s="22">
        <f t="shared" ref="N23" si="5">SUM(N24:N31)</f>
        <v>0</v>
      </c>
    </row>
    <row r="24" spans="4:14" s="23" customFormat="1" ht="20.100000000000001" customHeight="1" x14ac:dyDescent="0.25">
      <c r="D24" s="24"/>
      <c r="E24" s="21"/>
      <c r="F24" s="21"/>
      <c r="G24" s="21"/>
      <c r="H24" s="21">
        <v>2100</v>
      </c>
      <c r="I24" s="21" t="s">
        <v>22</v>
      </c>
      <c r="J24" s="22">
        <f>457035+1597000</f>
        <v>2054035</v>
      </c>
      <c r="K24" s="22">
        <f>1873534.41+2130856.03</f>
        <v>4004390.4399999995</v>
      </c>
      <c r="L24" s="22">
        <f>1873534.41+718913.19</f>
        <v>2592447.5999999996</v>
      </c>
      <c r="M24" s="22">
        <v>0</v>
      </c>
      <c r="N24" s="22">
        <v>0</v>
      </c>
    </row>
    <row r="25" spans="4:14" s="23" customFormat="1" ht="20.100000000000001" customHeight="1" x14ac:dyDescent="0.25">
      <c r="D25" s="24"/>
      <c r="E25" s="21"/>
      <c r="F25" s="21"/>
      <c r="G25" s="21"/>
      <c r="H25" s="21">
        <v>2200</v>
      </c>
      <c r="I25" s="21" t="s">
        <v>23</v>
      </c>
      <c r="J25" s="22">
        <v>50000</v>
      </c>
      <c r="K25" s="22">
        <v>82236.17</v>
      </c>
      <c r="L25" s="22">
        <v>82236.17</v>
      </c>
      <c r="M25" s="22">
        <v>0</v>
      </c>
      <c r="N25" s="22">
        <v>0</v>
      </c>
    </row>
    <row r="26" spans="4:14" s="23" customFormat="1" ht="20.100000000000001" customHeight="1" x14ac:dyDescent="0.25">
      <c r="D26" s="24"/>
      <c r="E26" s="21"/>
      <c r="F26" s="21"/>
      <c r="G26" s="21"/>
      <c r="H26" s="21">
        <v>2300</v>
      </c>
      <c r="I26" s="21" t="s">
        <v>24</v>
      </c>
      <c r="J26" s="22">
        <v>0</v>
      </c>
      <c r="K26" s="22">
        <f>386928.13+248694.41</f>
        <v>635622.54</v>
      </c>
      <c r="L26" s="22">
        <f>386928.13+248694.41</f>
        <v>635622.54</v>
      </c>
      <c r="M26" s="22">
        <v>0</v>
      </c>
      <c r="N26" s="22"/>
    </row>
    <row r="27" spans="4:14" s="23" customFormat="1" ht="20.100000000000001" customHeight="1" x14ac:dyDescent="0.25">
      <c r="D27" s="24"/>
      <c r="E27" s="21"/>
      <c r="F27" s="21"/>
      <c r="G27" s="21"/>
      <c r="H27" s="21">
        <v>2400</v>
      </c>
      <c r="I27" s="21" t="s">
        <v>25</v>
      </c>
      <c r="J27" s="22">
        <v>0</v>
      </c>
      <c r="K27" s="22">
        <v>8642.6200000000008</v>
      </c>
      <c r="L27" s="22">
        <v>8642.6200000000008</v>
      </c>
      <c r="M27" s="22">
        <v>0</v>
      </c>
      <c r="N27" s="22">
        <v>0</v>
      </c>
    </row>
    <row r="28" spans="4:14" s="23" customFormat="1" ht="20.100000000000001" customHeight="1" x14ac:dyDescent="0.25">
      <c r="D28" s="24"/>
      <c r="E28" s="21"/>
      <c r="F28" s="21"/>
      <c r="G28" s="21"/>
      <c r="H28" s="21">
        <v>2500</v>
      </c>
      <c r="I28" s="21" t="s">
        <v>26</v>
      </c>
      <c r="J28" s="22">
        <f>165920775+36897875</f>
        <v>202818650</v>
      </c>
      <c r="K28" s="22">
        <f>218983491.41+22063346.57</f>
        <v>241046837.97999999</v>
      </c>
      <c r="L28" s="22">
        <f>218983491.41+16773680.23</f>
        <v>235757171.63999999</v>
      </c>
      <c r="M28" s="22">
        <v>0</v>
      </c>
      <c r="N28" s="22">
        <v>0</v>
      </c>
    </row>
    <row r="29" spans="4:14" s="23" customFormat="1" ht="20.100000000000001" customHeight="1" x14ac:dyDescent="0.25">
      <c r="D29" s="24"/>
      <c r="E29" s="21"/>
      <c r="F29" s="21"/>
      <c r="G29" s="21"/>
      <c r="H29" s="21">
        <v>2600</v>
      </c>
      <c r="I29" s="21" t="s">
        <v>27</v>
      </c>
      <c r="J29" s="22">
        <v>400000</v>
      </c>
      <c r="K29" s="22">
        <f>3124000.11+2788294.32</f>
        <v>5912294.4299999997</v>
      </c>
      <c r="L29" s="22">
        <f>3124000.11+2780556.8</f>
        <v>5904556.9100000001</v>
      </c>
      <c r="M29" s="22">
        <v>0</v>
      </c>
      <c r="N29" s="22">
        <v>0</v>
      </c>
    </row>
    <row r="30" spans="4:14" s="23" customFormat="1" ht="20.100000000000001" customHeight="1" x14ac:dyDescent="0.25">
      <c r="D30" s="24"/>
      <c r="E30" s="21"/>
      <c r="F30" s="21"/>
      <c r="G30" s="21"/>
      <c r="H30" s="21">
        <v>2700</v>
      </c>
      <c r="I30" s="21" t="s">
        <v>28</v>
      </c>
      <c r="J30" s="22">
        <f>4195070+145000</f>
        <v>4340070</v>
      </c>
      <c r="K30" s="22">
        <v>215358.16</v>
      </c>
      <c r="L30" s="22">
        <v>101968.02</v>
      </c>
      <c r="M30" s="22">
        <v>0</v>
      </c>
      <c r="N30" s="22">
        <v>0</v>
      </c>
    </row>
    <row r="31" spans="4:14" s="23" customFormat="1" ht="20.100000000000001" customHeight="1" x14ac:dyDescent="0.25">
      <c r="D31" s="24"/>
      <c r="E31" s="21"/>
      <c r="F31" s="21"/>
      <c r="G31" s="21"/>
      <c r="H31" s="21">
        <v>2900</v>
      </c>
      <c r="I31" s="21" t="s">
        <v>29</v>
      </c>
      <c r="J31" s="22">
        <v>10000</v>
      </c>
      <c r="K31" s="22">
        <f>19931928.43+1848528.65</f>
        <v>21780457.079999998</v>
      </c>
      <c r="L31" s="22">
        <f>19931928.43+1848528.65</f>
        <v>21780457.079999998</v>
      </c>
      <c r="M31" s="22">
        <v>0</v>
      </c>
      <c r="N31" s="22">
        <v>0</v>
      </c>
    </row>
    <row r="32" spans="4:14" s="23" customFormat="1" ht="20.100000000000001" customHeight="1" x14ac:dyDescent="0.25">
      <c r="D32" s="24"/>
      <c r="E32" s="21"/>
      <c r="F32" s="21">
        <v>3000</v>
      </c>
      <c r="G32" s="21" t="s">
        <v>30</v>
      </c>
      <c r="H32" s="21"/>
      <c r="I32" s="21"/>
      <c r="J32" s="22">
        <f>SUM(J33:J38)</f>
        <v>61493667</v>
      </c>
      <c r="K32" s="22">
        <f>SUM(K33:K38)</f>
        <v>96138016.349999994</v>
      </c>
      <c r="L32" s="22">
        <f t="shared" ref="L32:N32" si="6">SUM(L33:L38)</f>
        <v>90904443.280000001</v>
      </c>
      <c r="M32" s="22">
        <v>0</v>
      </c>
      <c r="N32" s="22">
        <f t="shared" si="6"/>
        <v>0</v>
      </c>
    </row>
    <row r="33" spans="3:14" s="23" customFormat="1" ht="20.100000000000001" customHeight="1" x14ac:dyDescent="0.25">
      <c r="D33" s="24"/>
      <c r="E33" s="21"/>
      <c r="F33" s="21"/>
      <c r="G33" s="21"/>
      <c r="H33" s="21">
        <v>3100</v>
      </c>
      <c r="I33" s="21" t="s">
        <v>31</v>
      </c>
      <c r="J33" s="22">
        <f>19800+3305000</f>
        <v>3324800</v>
      </c>
      <c r="K33" s="22">
        <f>8648328.44+4490884.53</f>
        <v>13139212.969999999</v>
      </c>
      <c r="L33" s="22">
        <f>8648328.44+3115705.45</f>
        <v>11764033.890000001</v>
      </c>
      <c r="M33" s="22">
        <v>0</v>
      </c>
      <c r="N33" s="22">
        <v>0</v>
      </c>
    </row>
    <row r="34" spans="3:14" s="23" customFormat="1" ht="20.100000000000001" customHeight="1" x14ac:dyDescent="0.25">
      <c r="D34" s="24"/>
      <c r="E34" s="21"/>
      <c r="F34" s="21"/>
      <c r="G34" s="21"/>
      <c r="H34" s="21">
        <v>3200</v>
      </c>
      <c r="I34" s="21" t="s">
        <v>32</v>
      </c>
      <c r="J34" s="22">
        <v>0</v>
      </c>
      <c r="K34" s="22">
        <v>517225.96</v>
      </c>
      <c r="L34" s="22">
        <v>517225.96</v>
      </c>
      <c r="M34" s="22">
        <v>0</v>
      </c>
      <c r="N34" s="22">
        <v>0</v>
      </c>
    </row>
    <row r="35" spans="3:14" s="23" customFormat="1" ht="20.100000000000001" customHeight="1" x14ac:dyDescent="0.25">
      <c r="D35" s="24"/>
      <c r="E35" s="21"/>
      <c r="F35" s="21"/>
      <c r="G35" s="21"/>
      <c r="H35" s="21">
        <v>3300</v>
      </c>
      <c r="I35" s="21" t="s">
        <v>33</v>
      </c>
      <c r="J35" s="22">
        <f>43626180+5226875</f>
        <v>48853055</v>
      </c>
      <c r="K35" s="22">
        <f>58092499.23+12722974.19</f>
        <v>70815473.420000002</v>
      </c>
      <c r="L35" s="22">
        <f>58092499.23+10706671.63</f>
        <v>68799170.859999999</v>
      </c>
      <c r="M35" s="22">
        <v>0</v>
      </c>
      <c r="N35" s="22">
        <v>0</v>
      </c>
    </row>
    <row r="36" spans="3:14" s="23" customFormat="1" ht="20.100000000000001" customHeight="1" x14ac:dyDescent="0.25">
      <c r="D36" s="24"/>
      <c r="E36" s="21"/>
      <c r="F36" s="21"/>
      <c r="G36" s="21"/>
      <c r="H36" s="21">
        <v>3400</v>
      </c>
      <c r="I36" s="21" t="s">
        <v>34</v>
      </c>
      <c r="J36" s="22">
        <v>0</v>
      </c>
      <c r="K36" s="22">
        <f>41760+186993.36</f>
        <v>228753.36</v>
      </c>
      <c r="L36" s="22">
        <f>41760+186993.36</f>
        <v>228753.36</v>
      </c>
      <c r="M36" s="22">
        <v>0</v>
      </c>
      <c r="N36" s="22">
        <v>0</v>
      </c>
    </row>
    <row r="37" spans="3:14" s="23" customFormat="1" ht="20.100000000000001" customHeight="1" x14ac:dyDescent="0.25">
      <c r="D37" s="24"/>
      <c r="E37" s="21"/>
      <c r="F37" s="21"/>
      <c r="G37" s="21"/>
      <c r="H37" s="21">
        <v>3700</v>
      </c>
      <c r="I37" s="21" t="s">
        <v>35</v>
      </c>
      <c r="J37" s="22">
        <v>2368250</v>
      </c>
      <c r="K37" s="22">
        <v>2354697.2599999998</v>
      </c>
      <c r="L37" s="22">
        <v>516332.83</v>
      </c>
      <c r="M37" s="22">
        <v>0</v>
      </c>
      <c r="N37" s="22">
        <v>0</v>
      </c>
    </row>
    <row r="38" spans="3:14" s="23" customFormat="1" ht="20.100000000000001" customHeight="1" x14ac:dyDescent="0.25">
      <c r="D38" s="24"/>
      <c r="E38" s="21"/>
      <c r="F38" s="21"/>
      <c r="G38" s="21"/>
      <c r="H38" s="21">
        <v>3900</v>
      </c>
      <c r="I38" s="21" t="s">
        <v>36</v>
      </c>
      <c r="J38" s="22">
        <v>6947562</v>
      </c>
      <c r="K38" s="74">
        <f>8741385.61+341267.77</f>
        <v>9082653.379999999</v>
      </c>
      <c r="L38" s="22">
        <f>8741385.61+337540.77</f>
        <v>9078926.379999999</v>
      </c>
      <c r="M38" s="22">
        <v>0</v>
      </c>
      <c r="N38" s="22">
        <v>0</v>
      </c>
    </row>
    <row r="39" spans="3:14" s="23" customFormat="1" ht="20.100000000000001" customHeight="1" x14ac:dyDescent="0.25">
      <c r="D39" s="24"/>
      <c r="E39" s="21" t="s">
        <v>37</v>
      </c>
      <c r="F39" s="21"/>
      <c r="G39" s="21"/>
      <c r="H39" s="21"/>
      <c r="I39" s="21"/>
      <c r="J39" s="22">
        <f>+J40</f>
        <v>100000</v>
      </c>
      <c r="K39" s="22">
        <f t="shared" ref="K39:N39" si="7">+K40</f>
        <v>0</v>
      </c>
      <c r="L39" s="22">
        <f t="shared" si="7"/>
        <v>0</v>
      </c>
      <c r="M39" s="22">
        <f t="shared" si="7"/>
        <v>0</v>
      </c>
      <c r="N39" s="22">
        <f t="shared" si="7"/>
        <v>0</v>
      </c>
    </row>
    <row r="40" spans="3:14" s="23" customFormat="1" ht="20.100000000000001" customHeight="1" x14ac:dyDescent="0.25">
      <c r="D40" s="24"/>
      <c r="E40" s="21"/>
      <c r="F40" s="21">
        <v>3000</v>
      </c>
      <c r="G40" s="21" t="s">
        <v>30</v>
      </c>
      <c r="H40" s="21"/>
      <c r="I40" s="21"/>
      <c r="J40" s="22">
        <f>+J41</f>
        <v>100000</v>
      </c>
      <c r="K40" s="22">
        <f t="shared" ref="K40:N40" si="8">+K41</f>
        <v>0</v>
      </c>
      <c r="L40" s="22">
        <f t="shared" si="8"/>
        <v>0</v>
      </c>
      <c r="M40" s="22">
        <f t="shared" si="8"/>
        <v>0</v>
      </c>
      <c r="N40" s="22">
        <f t="shared" si="8"/>
        <v>0</v>
      </c>
    </row>
    <row r="41" spans="3:14" s="23" customFormat="1" ht="20.100000000000001" customHeight="1" x14ac:dyDescent="0.25">
      <c r="D41" s="24"/>
      <c r="E41" s="21"/>
      <c r="F41" s="21"/>
      <c r="G41" s="21"/>
      <c r="H41" s="21">
        <v>3900</v>
      </c>
      <c r="I41" s="21" t="s">
        <v>36</v>
      </c>
      <c r="J41" s="22">
        <v>100000</v>
      </c>
      <c r="K41" s="22">
        <v>0</v>
      </c>
      <c r="L41" s="22">
        <v>0</v>
      </c>
      <c r="M41" s="22">
        <v>0</v>
      </c>
      <c r="N41" s="22">
        <v>0</v>
      </c>
    </row>
    <row r="42" spans="3:14" s="23" customFormat="1" ht="20.100000000000001" customHeight="1" x14ac:dyDescent="0.25">
      <c r="D42" s="17" t="s">
        <v>38</v>
      </c>
      <c r="E42" s="21"/>
      <c r="F42" s="21"/>
      <c r="G42" s="21"/>
      <c r="H42" s="21"/>
      <c r="I42" s="21"/>
      <c r="J42" s="22">
        <f>+J43</f>
        <v>529387159</v>
      </c>
      <c r="K42" s="22">
        <f>+K43</f>
        <v>418059786.18000001</v>
      </c>
      <c r="L42" s="22">
        <f t="shared" ref="L42:N42" si="9">+L43</f>
        <v>418059786.18000001</v>
      </c>
      <c r="M42" s="22">
        <f t="shared" si="9"/>
        <v>0</v>
      </c>
      <c r="N42" s="22">
        <f t="shared" si="9"/>
        <v>0</v>
      </c>
    </row>
    <row r="43" spans="3:14" s="23" customFormat="1" ht="20.100000000000001" customHeight="1" x14ac:dyDescent="0.25">
      <c r="D43" s="24"/>
      <c r="E43" s="21" t="s">
        <v>39</v>
      </c>
      <c r="F43" s="21"/>
      <c r="G43" s="21"/>
      <c r="H43" s="21"/>
      <c r="I43" s="21"/>
      <c r="J43" s="22">
        <f>J44</f>
        <v>529387159</v>
      </c>
      <c r="K43" s="22">
        <f>K44</f>
        <v>418059786.18000001</v>
      </c>
      <c r="L43" s="22">
        <f t="shared" ref="L43:N43" si="10">L44</f>
        <v>418059786.18000001</v>
      </c>
      <c r="M43" s="22">
        <f t="shared" si="10"/>
        <v>0</v>
      </c>
      <c r="N43" s="22">
        <f t="shared" si="10"/>
        <v>0</v>
      </c>
    </row>
    <row r="44" spans="3:14" s="23" customFormat="1" ht="20.100000000000001" customHeight="1" x14ac:dyDescent="0.25">
      <c r="D44" s="24"/>
      <c r="E44" s="21"/>
      <c r="F44" s="21">
        <v>3000</v>
      </c>
      <c r="G44" s="21" t="s">
        <v>30</v>
      </c>
      <c r="H44" s="21"/>
      <c r="I44" s="21"/>
      <c r="J44" s="22">
        <f>SUM(J45)</f>
        <v>529387159</v>
      </c>
      <c r="K44" s="22">
        <f>SUM(K45:K45)</f>
        <v>418059786.18000001</v>
      </c>
      <c r="L44" s="22">
        <f>SUM(L45:L45)</f>
        <v>418059786.18000001</v>
      </c>
      <c r="M44" s="22">
        <f>SUM(M45:M45)</f>
        <v>0</v>
      </c>
      <c r="N44" s="22">
        <f>SUM(N45:N45)</f>
        <v>0</v>
      </c>
    </row>
    <row r="45" spans="3:14" s="23" customFormat="1" ht="20.100000000000001" customHeight="1" x14ac:dyDescent="0.25">
      <c r="D45" s="24"/>
      <c r="E45" s="21"/>
      <c r="F45" s="21"/>
      <c r="G45" s="21"/>
      <c r="H45" s="21">
        <v>3300</v>
      </c>
      <c r="I45" s="21" t="s">
        <v>33</v>
      </c>
      <c r="J45" s="22">
        <v>529387159</v>
      </c>
      <c r="K45" s="22">
        <v>418059786.18000001</v>
      </c>
      <c r="L45" s="22">
        <f>+K45</f>
        <v>418059786.18000001</v>
      </c>
      <c r="M45" s="22"/>
      <c r="N45" s="22"/>
    </row>
    <row r="46" spans="3:14" ht="20.100000000000001" customHeight="1" x14ac:dyDescent="0.25">
      <c r="D46" s="25"/>
      <c r="E46" s="26"/>
      <c r="F46" s="26"/>
      <c r="G46" s="26"/>
      <c r="H46" s="26"/>
      <c r="I46" s="26"/>
      <c r="J46" s="27"/>
      <c r="K46" s="27"/>
      <c r="L46" s="27"/>
      <c r="M46" s="27"/>
      <c r="N46" s="27"/>
    </row>
    <row r="47" spans="3:14" x14ac:dyDescent="0.25">
      <c r="C47" s="28"/>
      <c r="D47" s="29" t="s">
        <v>40</v>
      </c>
      <c r="E47" s="29"/>
      <c r="F47" s="29"/>
      <c r="G47" s="29"/>
      <c r="H47" s="29"/>
      <c r="I47" s="29"/>
    </row>
    <row r="48" spans="3:14" x14ac:dyDescent="0.25">
      <c r="C48" s="28"/>
      <c r="D48" s="29" t="s">
        <v>41</v>
      </c>
      <c r="E48" s="29"/>
      <c r="F48" s="29"/>
      <c r="G48" s="29"/>
      <c r="H48" s="29"/>
      <c r="I48" s="29"/>
    </row>
    <row r="49" spans="3:3" x14ac:dyDescent="0.25">
      <c r="C49" s="28"/>
    </row>
    <row r="50" spans="3:3" x14ac:dyDescent="0.25">
      <c r="C50" s="28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scale="5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FUNCIONAL</vt:lpstr>
      <vt:lpstr>Económica  (2)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HRAEI</dc:creator>
  <cp:lastModifiedBy>Eduardo Lopez</cp:lastModifiedBy>
  <dcterms:created xsi:type="dcterms:W3CDTF">2015-02-12T17:19:12Z</dcterms:created>
  <dcterms:modified xsi:type="dcterms:W3CDTF">2018-11-21T20:11:23Z</dcterms:modified>
</cp:coreProperties>
</file>